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Users\knorn\Desktop\"/>
    </mc:Choice>
  </mc:AlternateContent>
  <bookViews>
    <workbookView xWindow="0" yWindow="0" windowWidth="28800" windowHeight="12135" activeTab="1"/>
  </bookViews>
  <sheets>
    <sheet name="Daten" sheetId="6" r:id="rId1"/>
    <sheet name="Kalkulation" sheetId="4" r:id="rId2"/>
  </sheets>
  <definedNames>
    <definedName name="_xlnm.Print_Area" localSheetId="1">Kalkulation!$A$1:$M$141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7" i="4" l="1"/>
  <c r="E29" i="4"/>
  <c r="E65" i="4"/>
  <c r="E59" i="4"/>
  <c r="E63" i="4"/>
  <c r="G33" i="4"/>
  <c r="C15" i="4"/>
  <c r="E25" i="4"/>
  <c r="E71" i="4"/>
  <c r="L11" i="4"/>
  <c r="E77" i="4"/>
  <c r="E31" i="4"/>
  <c r="E33" i="4"/>
  <c r="E43" i="4"/>
  <c r="E45" i="4"/>
  <c r="E80" i="4"/>
  <c r="I11" i="4"/>
  <c r="E57" i="4"/>
  <c r="I13" i="4"/>
  <c r="E69" i="4"/>
  <c r="I9" i="4"/>
  <c r="I15" i="4"/>
  <c r="E75" i="4"/>
  <c r="C45" i="4"/>
  <c r="C43" i="4"/>
  <c r="C49" i="4"/>
  <c r="C35" i="4"/>
  <c r="D27" i="6"/>
  <c r="D25" i="6"/>
  <c r="D18" i="6"/>
  <c r="D16" i="6"/>
  <c r="D14" i="6"/>
  <c r="D12" i="6"/>
  <c r="D10" i="6"/>
  <c r="D8" i="6"/>
  <c r="D6" i="6"/>
  <c r="G35" i="4"/>
  <c r="E35" i="4"/>
  <c r="E51" i="4"/>
  <c r="C20" i="6"/>
  <c r="D20" i="6"/>
  <c r="E53" i="4"/>
  <c r="E49" i="4"/>
  <c r="E84" i="4"/>
  <c r="E86" i="4"/>
  <c r="C97" i="4"/>
  <c r="C95" i="4"/>
  <c r="C101" i="4"/>
  <c r="C99" i="4"/>
</calcChain>
</file>

<file path=xl/sharedStrings.xml><?xml version="1.0" encoding="utf-8"?>
<sst xmlns="http://schemas.openxmlformats.org/spreadsheetml/2006/main" count="88" uniqueCount="77">
  <si>
    <t>Eingabefelder</t>
  </si>
  <si>
    <t>Finanzierung</t>
  </si>
  <si>
    <t>Grundlegenden Daten</t>
  </si>
  <si>
    <t>Betrachtungszeitraum</t>
  </si>
  <si>
    <t>Nutzung</t>
  </si>
  <si>
    <t>Instandhaltungskosten</t>
  </si>
  <si>
    <t>Annuität</t>
  </si>
  <si>
    <t>Objekt</t>
  </si>
  <si>
    <t>Musterstraße 1</t>
  </si>
  <si>
    <t>Darlehenszinssatz</t>
  </si>
  <si>
    <t>Abschlag bei eigenständiger gewerblicher Lieferung von Wärme</t>
  </si>
  <si>
    <t>Abschlag, wenn Mieter Kosten kleinerer Instandhaltungen trägt</t>
  </si>
  <si>
    <t>Zuschlag für Aufzug</t>
  </si>
  <si>
    <t>Zuschlag für Schönheitsreparaturen, sofern der Vermieter sie trägt</t>
  </si>
  <si>
    <t>Pro Garagen- oder Einstellplatz</t>
  </si>
  <si>
    <t xml:space="preserve">Verwaltungskostenpauschale </t>
  </si>
  <si>
    <t>Je Garagen- oder Einstellplatz</t>
  </si>
  <si>
    <t>Je Eigentumswohnung</t>
  </si>
  <si>
    <t>je Wohnung</t>
  </si>
  <si>
    <t>pro m² Wohnfläche pro Jahr</t>
  </si>
  <si>
    <t>pro Jahr</t>
  </si>
  <si>
    <t xml:space="preserve">&lt; 22 Jahre </t>
  </si>
  <si>
    <t>Bezugsfertigkeit der Wohnung</t>
  </si>
  <si>
    <r>
      <rPr>
        <sz val="10"/>
        <color theme="1"/>
        <rFont val="Times New Roman"/>
        <family val="1"/>
      </rPr>
      <t>≥</t>
    </r>
    <r>
      <rPr>
        <sz val="10"/>
        <color theme="1"/>
        <rFont val="Titillium"/>
        <family val="3"/>
      </rPr>
      <t xml:space="preserve"> 32 Jahre</t>
    </r>
  </si>
  <si>
    <r>
      <rPr>
        <sz val="10"/>
        <color theme="1"/>
        <rFont val="Times New Roman"/>
        <family val="1"/>
      </rPr>
      <t xml:space="preserve">≥ </t>
    </r>
    <r>
      <rPr>
        <sz val="10"/>
        <color theme="1"/>
        <rFont val="Titillium"/>
        <family val="3"/>
      </rPr>
      <t>22 Jahre bis &lt; 32 Jahre</t>
    </r>
  </si>
  <si>
    <t>Aufzug</t>
  </si>
  <si>
    <t>ja</t>
  </si>
  <si>
    <t>nein</t>
  </si>
  <si>
    <t>Auswahlfelder</t>
  </si>
  <si>
    <t>1-Raum Wohnung</t>
  </si>
  <si>
    <t>2-Raum Wohnung</t>
  </si>
  <si>
    <t>3-Raum Wohnung</t>
  </si>
  <si>
    <t>4-Raum Wohnung</t>
  </si>
  <si>
    <t>Monatliche Kostenmiete</t>
  </si>
  <si>
    <t>Grundlegende Daten zur Kalkulation der Kostenmiete</t>
  </si>
  <si>
    <t>Kalkulation einer Kostenmiete</t>
  </si>
  <si>
    <t>Anfangstilgungsrate</t>
  </si>
  <si>
    <t>Quelle: https://www.haufe.de/immobilien/verwaltung/erhoehung-der-kostenmiete-bei-sozialwohnungen_258_392374.html</t>
  </si>
  <si>
    <t>Eigenkapital</t>
  </si>
  <si>
    <t>Zinsen</t>
  </si>
  <si>
    <t>Rücklage</t>
  </si>
  <si>
    <t>Mietausfallwagnis</t>
  </si>
  <si>
    <t>Investition</t>
  </si>
  <si>
    <t>Fremdkapital</t>
  </si>
  <si>
    <t>Instandhaltungskostenpauschale</t>
  </si>
  <si>
    <t>Übernahme von kleinen Instandhaltungen durch Mieter</t>
  </si>
  <si>
    <t>Eigenkapitalkosten</t>
  </si>
  <si>
    <t>Grundstückswert</t>
  </si>
  <si>
    <t>Erbbauzins</t>
  </si>
  <si>
    <t>Gesamtfinanzierungsbedarf</t>
  </si>
  <si>
    <t>- Eigenleistungen</t>
  </si>
  <si>
    <t>Gesamtbaukosten (brutto)</t>
  </si>
  <si>
    <t>Gewerbe</t>
  </si>
  <si>
    <t>Einheiten</t>
  </si>
  <si>
    <t>Fläche</t>
  </si>
  <si>
    <t>Wohnraum</t>
  </si>
  <si>
    <t>- Zuschuss sozial geförderter Wohnraum</t>
  </si>
  <si>
    <t>Mietpreis</t>
  </si>
  <si>
    <t>Mieteinnahmen</t>
  </si>
  <si>
    <t>davon vermieteter Wohnraum für "besondere Gruppen" (z.B. sozial geförderter Wohnraum)</t>
  </si>
  <si>
    <t>Übernahme der Instandhaltungskosten</t>
  </si>
  <si>
    <t>Anteil</t>
  </si>
  <si>
    <t>Summe Fläche und Einheiten</t>
  </si>
  <si>
    <t>Bewirtschaftungskosten Wohnen (pro Jahr)</t>
  </si>
  <si>
    <t>Bewirtschaftungskosten Gewerbe (pro Jahr)</t>
  </si>
  <si>
    <t>Erbpachtzinsen (pro Jahr)</t>
  </si>
  <si>
    <t>Jährlich erforderliche Mietkosten</t>
  </si>
  <si>
    <t>Monatlich erforderliche Mietkosten €/m²</t>
  </si>
  <si>
    <r>
      <t xml:space="preserve">Ergebnis </t>
    </r>
    <r>
      <rPr>
        <sz val="10"/>
        <color theme="1"/>
        <rFont val="Titillium Bd"/>
        <family val="3"/>
      </rPr>
      <t>(für nicht vermietete Wohnungen)</t>
    </r>
  </si>
  <si>
    <t>Mietausfallwagnis (vermieteter Wohnraum)</t>
  </si>
  <si>
    <t>Verwaltungskosten</t>
  </si>
  <si>
    <t>II. Berechnungsverordnung</t>
  </si>
  <si>
    <t>Baukosten je m²</t>
  </si>
  <si>
    <t>&lt; 22 Jahre B. d. Whg.</t>
  </si>
  <si>
    <t>B. d. Whg. = Bezugsfertigkeit der Wohnung</t>
  </si>
  <si>
    <r>
      <rPr>
        <sz val="10"/>
        <color theme="1"/>
        <rFont val="Times New Roman"/>
        <family val="1"/>
      </rPr>
      <t xml:space="preserve">≥ </t>
    </r>
    <r>
      <rPr>
        <sz val="10"/>
        <color theme="1"/>
        <rFont val="Titillium"/>
        <family val="3"/>
      </rPr>
      <t>22 Jahre bis &lt; 32 Jahre B. d. Whg.</t>
    </r>
  </si>
  <si>
    <r>
      <rPr>
        <sz val="10"/>
        <color theme="1"/>
        <rFont val="Times New Roman"/>
        <family val="1"/>
      </rPr>
      <t>≥</t>
    </r>
    <r>
      <rPr>
        <sz val="10"/>
        <color theme="1"/>
        <rFont val="Titillium"/>
        <family val="3"/>
      </rPr>
      <t xml:space="preserve"> 32 Jahre B. d. Whg.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</si>
</sst>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€&quot;_-;\-* #,##0.00\ &quot;€&quot;_-;_-* &quot;-&quot;??\ &quot;€&quot;_-;_-@_-"/>
    <numFmt numFmtId="164" formatCode="#,##0.00\ &quot;€&quot;"/>
    <numFmt numFmtId="165" formatCode="#,##0\ &quot;€&quot;"/>
    <numFmt numFmtId="166" formatCode="0&quot; Jahre&quot;"/>
    <numFmt numFmtId="167" formatCode="#,##0\ &quot;m²&quot;"/>
    <numFmt numFmtId="168" formatCode="#,##0.00\ &quot;€/m²&quot;"/>
    <numFmt numFmtId="169" formatCode="#,##0\ &quot;WE&quot;"/>
    <numFmt numFmtId="170" formatCode="#,##0.00\ &quot;m²&quot;"/>
    <numFmt numFmtId="171" formatCode="#,##0\ &quot;GE&quot;"/>
    <numFmt numFmtId="172" formatCode="0.000%"/>
    <numFmt numFmtId="173" formatCode="_-* #,##0\ &quot;€&quot;_-;\-* #,##0\ &quot;€&quot;_-;_-* &quot;-&quot;??\ &quot;€&quot;_-;_-@_-"/>
    <numFmt numFmtId="174" formatCode="#,##0.00\ &quot;€/Whg.&quot;"/>
    <numFmt numFmtId="175" formatCode="#,##0\ &quot;€/m²&quot;"/>
  </numFmts>
  <fonts count="15"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itillium"/>
      <family val="3"/>
    </font>
    <font>
      <b/>
      <sz val="10"/>
      <color theme="1"/>
      <name val="Titillium Bd"/>
      <family val="3"/>
    </font>
    <font>
      <b/>
      <sz val="10"/>
      <color theme="1"/>
      <name val="Titillium"/>
      <family val="3"/>
    </font>
    <font>
      <sz val="10"/>
      <color theme="1"/>
      <name val="Titillium Bd"/>
      <family val="3"/>
    </font>
    <font>
      <b/>
      <sz val="10"/>
      <color rgb="FF002E5A"/>
      <name val="Titillium Bd"/>
      <family val="3"/>
    </font>
    <font>
      <sz val="11"/>
      <color theme="1"/>
      <name val="Titillium"/>
      <family val="3"/>
    </font>
    <font>
      <sz val="10"/>
      <color theme="1"/>
      <name val="Times New Roman"/>
      <family val="1"/>
    </font>
    <font>
      <i/>
      <sz val="10"/>
      <color theme="1"/>
      <name val="Titillium"/>
      <family val="3"/>
    </font>
    <font>
      <b/>
      <sz val="14"/>
      <color rgb="FF002E5A"/>
      <name val="Titillium Bd"/>
      <family val="3"/>
    </font>
    <font>
      <sz val="14"/>
      <color theme="1"/>
      <name val="Titillium"/>
      <family val="3"/>
    </font>
    <font>
      <u/>
      <sz val="10"/>
      <color theme="1"/>
      <name val="Titillium "/>
    </font>
    <font>
      <b/>
      <sz val="12"/>
      <color rgb="FF002E5A"/>
      <name val="Titillium Bd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rgb="FF002E5A"/>
      </left>
      <right style="thin">
        <color rgb="FF002E5A"/>
      </right>
      <top style="thin">
        <color rgb="FF002E5A"/>
      </top>
      <bottom style="thin">
        <color rgb="FF002E5A"/>
      </bottom>
      <diagonal/>
    </border>
    <border>
      <left style="thin">
        <color rgb="FF002E5A"/>
      </left>
      <right style="thin">
        <color rgb="FF002E5A"/>
      </right>
      <top/>
      <bottom/>
      <diagonal/>
    </border>
    <border>
      <left style="thin">
        <color rgb="FF002E5A"/>
      </left>
      <right/>
      <top/>
      <bottom/>
      <diagonal/>
    </border>
    <border>
      <left style="thin">
        <color rgb="FFC7C2B3"/>
      </left>
      <right style="thin">
        <color rgb="FFC7C2B3"/>
      </right>
      <top style="thin">
        <color rgb="FFC7C2B3"/>
      </top>
      <bottom style="thin">
        <color rgb="FFC7C2B3"/>
      </bottom>
      <diagonal/>
    </border>
    <border>
      <left style="thin">
        <color rgb="FFE01B22"/>
      </left>
      <right style="thin">
        <color rgb="FFE01B22"/>
      </right>
      <top style="thin">
        <color rgb="FFE01B22"/>
      </top>
      <bottom style="thin">
        <color rgb="FFE01B22"/>
      </bottom>
      <diagonal/>
    </border>
    <border>
      <left/>
      <right style="thin">
        <color rgb="FFC7C2B3"/>
      </right>
      <top/>
      <bottom/>
      <diagonal/>
    </border>
    <border>
      <left style="thin">
        <color rgb="FFC7C2B3"/>
      </left>
      <right/>
      <top/>
      <bottom/>
      <diagonal/>
    </border>
    <border>
      <left style="thin">
        <color rgb="FF002E5A"/>
      </left>
      <right/>
      <top style="thin">
        <color rgb="FF002E5A"/>
      </top>
      <bottom style="thin">
        <color rgb="FF002E5A"/>
      </bottom>
      <diagonal/>
    </border>
    <border>
      <left/>
      <right style="thin">
        <color rgb="FF002E5A"/>
      </right>
      <top style="thin">
        <color rgb="FF002E5A"/>
      </top>
      <bottom style="thin">
        <color rgb="FF002E5A"/>
      </bottom>
      <diagonal/>
    </border>
    <border>
      <left/>
      <right/>
      <top style="thin">
        <color rgb="FF002E5A"/>
      </top>
      <bottom style="thin">
        <color rgb="FF002E5A"/>
      </bottom>
      <diagonal/>
    </border>
    <border>
      <left style="thin">
        <color rgb="FFC7C2B3"/>
      </left>
      <right/>
      <top style="thin">
        <color rgb="FFC7C2B3"/>
      </top>
      <bottom style="thin">
        <color rgb="FFC7C2B3"/>
      </bottom>
      <diagonal/>
    </border>
    <border>
      <left/>
      <right style="thin">
        <color rgb="FFC7C2B3"/>
      </right>
      <top style="thin">
        <color rgb="FFC7C2B3"/>
      </top>
      <bottom style="thin">
        <color rgb="FFC7C2B3"/>
      </bottom>
      <diagonal/>
    </border>
    <border>
      <left style="thin">
        <color rgb="FFC7C2B3"/>
      </left>
      <right/>
      <top style="thin">
        <color rgb="FFC7C2B3"/>
      </top>
      <bottom/>
      <diagonal/>
    </border>
    <border>
      <left/>
      <right/>
      <top style="thin">
        <color rgb="FFC7C2B3"/>
      </top>
      <bottom/>
      <diagonal/>
    </border>
    <border>
      <left/>
      <right style="thin">
        <color rgb="FFC7C2B3"/>
      </right>
      <top style="thin">
        <color rgb="FFC7C2B3"/>
      </top>
      <bottom/>
      <diagonal/>
    </border>
    <border>
      <left style="thin">
        <color rgb="FFC7C2B3"/>
      </left>
      <right/>
      <top/>
      <bottom style="thin">
        <color rgb="FFC7C2B3"/>
      </bottom>
      <diagonal/>
    </border>
    <border>
      <left/>
      <right/>
      <top/>
      <bottom style="thin">
        <color rgb="FFC7C2B3"/>
      </bottom>
      <diagonal/>
    </border>
    <border>
      <left/>
      <right style="thin">
        <color rgb="FFC7C2B3"/>
      </right>
      <top/>
      <bottom style="thin">
        <color rgb="FFC7C2B3"/>
      </bottom>
      <diagonal/>
    </border>
  </borders>
  <cellStyleXfs count="4">
    <xf numFmtId="0" fontId="0" fillId="0" borderId="0"/>
    <xf numFmtId="0" fontId="1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right" vertical="center" indent="1"/>
    </xf>
    <xf numFmtId="0" fontId="4" fillId="0" borderId="0" xfId="0" applyFont="1" applyAlignment="1">
      <alignment horizontal="left" vertical="center" indent="1"/>
    </xf>
    <xf numFmtId="0" fontId="3" fillId="0" borderId="1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right" vertical="center" indent="1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8" fillId="0" borderId="0" xfId="0" applyFont="1"/>
    <xf numFmtId="0" fontId="5" fillId="0" borderId="0" xfId="0" applyFont="1" applyBorder="1" applyAlignment="1">
      <alignment horizontal="left" vertical="center" indent="1"/>
    </xf>
    <xf numFmtId="0" fontId="3" fillId="0" borderId="0" xfId="0" applyFont="1"/>
    <xf numFmtId="0" fontId="6" fillId="0" borderId="0" xfId="0" applyFont="1" applyBorder="1" applyAlignment="1">
      <alignment horizontal="left" vertical="center" indent="1"/>
    </xf>
    <xf numFmtId="0" fontId="3" fillId="0" borderId="1" xfId="0" applyFont="1" applyBorder="1" applyAlignment="1">
      <alignment horizontal="left" vertical="center" wrapText="1" indent="1"/>
    </xf>
    <xf numFmtId="164" fontId="3" fillId="0" borderId="1" xfId="0" applyNumberFormat="1" applyFont="1" applyBorder="1" applyAlignment="1">
      <alignment horizontal="right" vertical="center" indent="1"/>
    </xf>
    <xf numFmtId="0" fontId="5" fillId="0" borderId="1" xfId="0" applyFont="1" applyBorder="1" applyAlignment="1">
      <alignment horizontal="left" vertical="center" indent="1"/>
    </xf>
    <xf numFmtId="0" fontId="0" fillId="0" borderId="0" xfId="0" applyBorder="1"/>
    <xf numFmtId="0" fontId="7" fillId="0" borderId="0" xfId="0" applyFont="1" applyBorder="1" applyAlignment="1">
      <alignment horizontal="left" vertical="center" indent="1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0" borderId="3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right" vertical="center" indent="1"/>
    </xf>
    <xf numFmtId="0" fontId="3" fillId="0" borderId="2" xfId="0" applyFont="1" applyFill="1" applyBorder="1" applyAlignment="1">
      <alignment horizontal="left" vertical="center" indent="1"/>
    </xf>
    <xf numFmtId="0" fontId="3" fillId="0" borderId="0" xfId="0" applyFont="1" applyFill="1" applyAlignment="1">
      <alignment horizontal="left" vertical="center" indent="1"/>
    </xf>
    <xf numFmtId="0" fontId="3" fillId="0" borderId="0" xfId="0" applyFont="1" applyFill="1" applyAlignment="1">
      <alignment horizontal="right" vertical="center" inden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 indent="1"/>
    </xf>
    <xf numFmtId="165" fontId="3" fillId="0" borderId="1" xfId="0" applyNumberFormat="1" applyFont="1" applyFill="1" applyBorder="1" applyAlignment="1">
      <alignment horizontal="right" vertical="center" indent="1"/>
    </xf>
    <xf numFmtId="168" fontId="3" fillId="0" borderId="1" xfId="2" applyNumberFormat="1" applyFont="1" applyFill="1" applyBorder="1" applyAlignment="1">
      <alignment horizontal="right" vertical="center" indent="1"/>
    </xf>
    <xf numFmtId="168" fontId="3" fillId="0" borderId="0" xfId="2" applyNumberFormat="1" applyFont="1" applyFill="1" applyBorder="1" applyAlignment="1">
      <alignment horizontal="right" vertical="center" indent="1"/>
    </xf>
    <xf numFmtId="164" fontId="3" fillId="0" borderId="0" xfId="0" applyNumberFormat="1" applyFont="1" applyFill="1" applyBorder="1" applyAlignment="1">
      <alignment horizontal="right" vertical="center" indent="1"/>
    </xf>
    <xf numFmtId="0" fontId="6" fillId="0" borderId="0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indent="1"/>
    </xf>
    <xf numFmtId="164" fontId="3" fillId="2" borderId="1" xfId="0" applyNumberFormat="1" applyFont="1" applyFill="1" applyBorder="1" applyAlignment="1">
      <alignment horizontal="right" vertical="center" indent="1"/>
    </xf>
    <xf numFmtId="0" fontId="10" fillId="0" borderId="0" xfId="0" applyFont="1" applyAlignment="1">
      <alignment horizontal="left" vertical="center" indent="1"/>
    </xf>
    <xf numFmtId="2" fontId="3" fillId="0" borderId="0" xfId="3" applyNumberFormat="1" applyFont="1" applyAlignment="1">
      <alignment horizontal="right" vertical="center" indent="1"/>
    </xf>
    <xf numFmtId="10" fontId="3" fillId="0" borderId="1" xfId="3" applyNumberFormat="1" applyFont="1" applyFill="1" applyBorder="1" applyAlignment="1">
      <alignment horizontal="right" vertical="center" indent="1"/>
    </xf>
    <xf numFmtId="10" fontId="3" fillId="0" borderId="0" xfId="3" applyNumberFormat="1" applyFont="1" applyFill="1" applyBorder="1" applyAlignment="1">
      <alignment horizontal="right" vertical="center" indent="1"/>
    </xf>
    <xf numFmtId="0" fontId="5" fillId="0" borderId="0" xfId="0" applyFont="1" applyFill="1" applyBorder="1" applyAlignment="1">
      <alignment horizontal="left" vertical="center"/>
    </xf>
    <xf numFmtId="167" fontId="3" fillId="0" borderId="0" xfId="0" applyNumberFormat="1" applyFont="1" applyFill="1" applyBorder="1" applyAlignment="1">
      <alignment horizontal="right" vertical="center" indent="1"/>
    </xf>
    <xf numFmtId="167" fontId="3" fillId="0" borderId="1" xfId="0" applyNumberFormat="1" applyFont="1" applyFill="1" applyBorder="1" applyAlignment="1">
      <alignment horizontal="right" vertical="center" indent="1"/>
    </xf>
    <xf numFmtId="0" fontId="5" fillId="0" borderId="4" xfId="0" applyFont="1" applyFill="1" applyBorder="1" applyAlignment="1">
      <alignment horizontal="left" vertical="center" indent="1"/>
    </xf>
    <xf numFmtId="0" fontId="6" fillId="0" borderId="4" xfId="0" applyFont="1" applyFill="1" applyBorder="1" applyAlignment="1">
      <alignment horizontal="left" vertical="center" indent="1"/>
    </xf>
    <xf numFmtId="0" fontId="6" fillId="0" borderId="0" xfId="0" applyFont="1" applyFill="1" applyBorder="1" applyAlignment="1">
      <alignment horizontal="left" vertical="center" indent="1"/>
    </xf>
    <xf numFmtId="0" fontId="6" fillId="0" borderId="4" xfId="0" applyFont="1" applyFill="1" applyBorder="1" applyAlignment="1">
      <alignment horizontal="left" vertical="center" wrapText="1" indent="1"/>
    </xf>
    <xf numFmtId="0" fontId="3" fillId="0" borderId="4" xfId="0" applyFont="1" applyFill="1" applyBorder="1" applyAlignment="1">
      <alignment horizontal="left" vertical="center" indent="1"/>
    </xf>
    <xf numFmtId="10" fontId="3" fillId="0" borderId="4" xfId="3" applyNumberFormat="1" applyFont="1" applyFill="1" applyBorder="1" applyAlignment="1">
      <alignment horizontal="right" vertical="center" indent="1"/>
    </xf>
    <xf numFmtId="0" fontId="6" fillId="0" borderId="1" xfId="0" applyFont="1" applyBorder="1" applyAlignment="1">
      <alignment horizontal="left" vertical="center" indent="1"/>
    </xf>
    <xf numFmtId="0" fontId="6" fillId="0" borderId="5" xfId="0" applyFont="1" applyBorder="1" applyAlignment="1">
      <alignment horizontal="left" vertical="center" indent="1"/>
    </xf>
    <xf numFmtId="167" fontId="3" fillId="0" borderId="5" xfId="0" applyNumberFormat="1" applyFont="1" applyFill="1" applyBorder="1" applyAlignment="1">
      <alignment horizontal="right" vertical="center" indent="1"/>
    </xf>
    <xf numFmtId="165" fontId="3" fillId="0" borderId="4" xfId="0" applyNumberFormat="1" applyFont="1" applyFill="1" applyBorder="1" applyAlignment="1">
      <alignment horizontal="right" vertical="center" indent="1"/>
    </xf>
    <xf numFmtId="10" fontId="3" fillId="0" borderId="4" xfId="3" applyNumberFormat="1" applyFont="1" applyBorder="1" applyAlignment="1">
      <alignment horizontal="right" vertical="center" indent="1"/>
    </xf>
    <xf numFmtId="167" fontId="3" fillId="0" borderId="4" xfId="0" applyNumberFormat="1" applyFont="1" applyFill="1" applyBorder="1" applyAlignment="1">
      <alignment horizontal="right" vertical="center" indent="1"/>
    </xf>
    <xf numFmtId="166" fontId="3" fillId="0" borderId="1" xfId="0" applyNumberFormat="1" applyFont="1" applyFill="1" applyBorder="1" applyAlignment="1">
      <alignment horizontal="right" vertical="center" indent="1"/>
    </xf>
    <xf numFmtId="169" fontId="3" fillId="0" borderId="1" xfId="0" applyNumberFormat="1" applyFont="1" applyFill="1" applyBorder="1" applyAlignment="1">
      <alignment horizontal="right" vertical="center" indent="1"/>
    </xf>
    <xf numFmtId="171" fontId="3" fillId="0" borderId="1" xfId="0" applyNumberFormat="1" applyFont="1" applyFill="1" applyBorder="1" applyAlignment="1">
      <alignment horizontal="right" vertical="center" indent="1"/>
    </xf>
    <xf numFmtId="164" fontId="3" fillId="0" borderId="4" xfId="0" applyNumberFormat="1" applyFont="1" applyFill="1" applyBorder="1" applyAlignment="1">
      <alignment horizontal="right" vertical="center" indent="1"/>
    </xf>
    <xf numFmtId="0" fontId="5" fillId="0" borderId="4" xfId="0" applyFont="1" applyBorder="1" applyAlignment="1">
      <alignment horizontal="left" vertical="center" wrapText="1" indent="1"/>
    </xf>
    <xf numFmtId="170" fontId="3" fillId="0" borderId="1" xfId="2" applyNumberFormat="1" applyFont="1" applyBorder="1" applyAlignment="1">
      <alignment horizontal="right" vertical="center" indent="1"/>
    </xf>
    <xf numFmtId="0" fontId="3" fillId="0" borderId="4" xfId="0" applyFont="1" applyFill="1" applyBorder="1" applyAlignment="1">
      <alignment horizontal="left" vertical="center" wrapText="1" indent="1"/>
    </xf>
    <xf numFmtId="0" fontId="0" fillId="0" borderId="0" xfId="0" applyFill="1" applyBorder="1"/>
    <xf numFmtId="172" fontId="3" fillId="0" borderId="0" xfId="3" applyNumberFormat="1" applyFont="1" applyBorder="1" applyAlignment="1">
      <alignment horizontal="left" vertical="center" indent="1"/>
    </xf>
    <xf numFmtId="0" fontId="11" fillId="0" borderId="0" xfId="0" applyFont="1" applyBorder="1" applyAlignment="1">
      <alignment horizontal="left" vertical="center" indent="1"/>
    </xf>
    <xf numFmtId="0" fontId="12" fillId="0" borderId="0" xfId="0" applyFont="1" applyAlignment="1">
      <alignment vertical="center"/>
    </xf>
    <xf numFmtId="165" fontId="5" fillId="3" borderId="4" xfId="0" applyNumberFormat="1" applyFont="1" applyFill="1" applyBorder="1" applyAlignment="1">
      <alignment horizontal="right" vertical="center" indent="1"/>
    </xf>
    <xf numFmtId="173" fontId="5" fillId="3" borderId="0" xfId="2" applyNumberFormat="1" applyFont="1" applyFill="1" applyBorder="1" applyAlignment="1">
      <alignment horizontal="left" vertical="center" indent="1"/>
    </xf>
    <xf numFmtId="0" fontId="5" fillId="3" borderId="4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horizontal="left" vertical="center" indent="1"/>
    </xf>
    <xf numFmtId="168" fontId="5" fillId="3" borderId="4" xfId="2" applyNumberFormat="1" applyFont="1" applyFill="1" applyBorder="1" applyAlignment="1">
      <alignment horizontal="right" vertical="center" indent="1"/>
    </xf>
    <xf numFmtId="165" fontId="5" fillId="0" borderId="0" xfId="0" applyNumberFormat="1" applyFont="1" applyFill="1" applyBorder="1" applyAlignment="1">
      <alignment horizontal="right" vertical="center" indent="1"/>
    </xf>
    <xf numFmtId="168" fontId="5" fillId="0" borderId="1" xfId="2" applyNumberFormat="1" applyFont="1" applyFill="1" applyBorder="1" applyAlignment="1">
      <alignment horizontal="right" vertical="center" indent="1"/>
    </xf>
    <xf numFmtId="0" fontId="3" fillId="0" borderId="6" xfId="0" applyFont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75" fontId="3" fillId="0" borderId="4" xfId="2" applyNumberFormat="1" applyFont="1" applyFill="1" applyBorder="1" applyAlignment="1">
      <alignment horizontal="right" vertical="center" indent="1"/>
    </xf>
    <xf numFmtId="0" fontId="5" fillId="0" borderId="4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3" fillId="0" borderId="0" xfId="0" applyFont="1" applyBorder="1" applyAlignment="1">
      <alignment vertical="center" wrapText="1"/>
    </xf>
    <xf numFmtId="174" fontId="5" fillId="0" borderId="0" xfId="2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14" xfId="0" applyFont="1" applyBorder="1" applyAlignment="1">
      <alignment horizontal="left" vertical="center" indent="1"/>
    </xf>
    <xf numFmtId="0" fontId="3" fillId="0" borderId="15" xfId="0" applyFont="1" applyBorder="1" applyAlignment="1">
      <alignment horizontal="left" vertical="center" indent="1"/>
    </xf>
    <xf numFmtId="0" fontId="3" fillId="0" borderId="7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/>
    </xf>
    <xf numFmtId="0" fontId="3" fillId="0" borderId="7" xfId="0" applyFont="1" applyFill="1" applyBorder="1" applyAlignment="1">
      <alignment horizontal="righ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18" xfId="0" applyFont="1" applyBorder="1" applyAlignment="1">
      <alignment horizontal="left" vertical="center" indent="1"/>
    </xf>
    <xf numFmtId="173" fontId="3" fillId="0" borderId="4" xfId="2" applyNumberFormat="1" applyFont="1" applyBorder="1" applyAlignment="1">
      <alignment horizontal="right" vertical="center" indent="1"/>
    </xf>
    <xf numFmtId="0" fontId="14" fillId="0" borderId="0" xfId="0" applyFont="1" applyAlignment="1">
      <alignment horizontal="left" vertical="center"/>
    </xf>
    <xf numFmtId="0" fontId="12" fillId="0" borderId="0" xfId="0" applyFont="1" applyBorder="1" applyAlignment="1">
      <alignment vertical="center"/>
    </xf>
    <xf numFmtId="10" fontId="3" fillId="0" borderId="0" xfId="3" applyNumberFormat="1" applyFont="1" applyBorder="1" applyAlignment="1">
      <alignment horizontal="right" vertical="center" indent="1"/>
    </xf>
    <xf numFmtId="9" fontId="3" fillId="0" borderId="0" xfId="3" applyFont="1" applyBorder="1" applyAlignment="1">
      <alignment horizontal="left" vertical="center" indent="1"/>
    </xf>
    <xf numFmtId="0" fontId="13" fillId="0" borderId="14" xfId="0" applyFont="1" applyBorder="1" applyAlignment="1">
      <alignment vertical="center"/>
    </xf>
    <xf numFmtId="0" fontId="4" fillId="0" borderId="14" xfId="0" applyFont="1" applyBorder="1" applyAlignment="1">
      <alignment horizontal="left" vertical="center" indent="1"/>
    </xf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3" fillId="0" borderId="16" xfId="0" applyFont="1" applyBorder="1" applyAlignment="1">
      <alignment horizontal="left" vertical="center" indent="1"/>
    </xf>
    <xf numFmtId="0" fontId="3" fillId="0" borderId="7" xfId="0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 indent="1"/>
    </xf>
    <xf numFmtId="0" fontId="13" fillId="0" borderId="13" xfId="0" applyFont="1" applyBorder="1" applyAlignment="1">
      <alignment horizontal="left" vertical="center" indent="1"/>
    </xf>
    <xf numFmtId="0" fontId="13" fillId="0" borderId="14" xfId="0" applyFont="1" applyBorder="1" applyAlignment="1">
      <alignment horizontal="left" vertical="center" indent="1"/>
    </xf>
    <xf numFmtId="0" fontId="13" fillId="0" borderId="16" xfId="0" applyFont="1" applyBorder="1" applyAlignment="1">
      <alignment horizontal="left" vertical="center" indent="1"/>
    </xf>
    <xf numFmtId="0" fontId="13" fillId="0" borderId="17" xfId="0" applyFont="1" applyBorder="1" applyAlignment="1">
      <alignment horizontal="left" vertical="center" indent="1"/>
    </xf>
    <xf numFmtId="0" fontId="6" fillId="0" borderId="13" xfId="0" applyFont="1" applyBorder="1" applyAlignment="1">
      <alignment horizontal="left" vertical="center" indent="1"/>
    </xf>
    <xf numFmtId="0" fontId="6" fillId="0" borderId="14" xfId="0" applyFont="1" applyBorder="1" applyAlignment="1">
      <alignment horizontal="left" vertical="center" indent="1"/>
    </xf>
    <xf numFmtId="0" fontId="3" fillId="0" borderId="8" xfId="0" applyFont="1" applyFill="1" applyBorder="1" applyAlignment="1">
      <alignment horizontal="left" vertical="center" indent="1"/>
    </xf>
    <xf numFmtId="0" fontId="3" fillId="0" borderId="10" xfId="0" applyFont="1" applyFill="1" applyBorder="1" applyAlignment="1">
      <alignment horizontal="left" vertical="center" indent="1"/>
    </xf>
    <xf numFmtId="0" fontId="3" fillId="0" borderId="9" xfId="0" applyFont="1" applyFill="1" applyBorder="1" applyAlignment="1">
      <alignment horizontal="left" vertical="center" indent="1"/>
    </xf>
    <xf numFmtId="175" fontId="3" fillId="0" borderId="8" xfId="2" applyNumberFormat="1" applyFont="1" applyFill="1" applyBorder="1" applyAlignment="1">
      <alignment horizontal="right" vertical="center" indent="1"/>
    </xf>
    <xf numFmtId="175" fontId="3" fillId="0" borderId="9" xfId="2" applyNumberFormat="1" applyFont="1" applyFill="1" applyBorder="1" applyAlignment="1">
      <alignment horizontal="right" vertical="center" indent="1"/>
    </xf>
    <xf numFmtId="165" fontId="5" fillId="3" borderId="0" xfId="0" applyNumberFormat="1" applyFont="1" applyFill="1" applyBorder="1" applyAlignment="1">
      <alignment horizontal="right" vertical="center" indent="1"/>
    </xf>
    <xf numFmtId="165" fontId="5" fillId="3" borderId="6" xfId="0" applyNumberFormat="1" applyFont="1" applyFill="1" applyBorder="1" applyAlignment="1">
      <alignment horizontal="right" vertical="center" indent="1"/>
    </xf>
    <xf numFmtId="165" fontId="3" fillId="0" borderId="11" xfId="0" applyNumberFormat="1" applyFont="1" applyFill="1" applyBorder="1" applyAlignment="1">
      <alignment horizontal="right" vertical="center" indent="1"/>
    </xf>
    <xf numFmtId="165" fontId="3" fillId="0" borderId="12" xfId="0" applyNumberFormat="1" applyFont="1" applyFill="1" applyBorder="1" applyAlignment="1">
      <alignment horizontal="right" vertical="center" indent="1"/>
    </xf>
    <xf numFmtId="0" fontId="6" fillId="0" borderId="11" xfId="0" applyFont="1" applyFill="1" applyBorder="1" applyAlignment="1">
      <alignment horizontal="left" vertical="center" indent="1"/>
    </xf>
    <xf numFmtId="0" fontId="6" fillId="0" borderId="12" xfId="0" applyFont="1" applyFill="1" applyBorder="1" applyAlignment="1">
      <alignment horizontal="left" vertical="center" indent="1"/>
    </xf>
    <xf numFmtId="174" fontId="3" fillId="0" borderId="17" xfId="2" applyNumberFormat="1" applyFont="1" applyFill="1" applyBorder="1" applyAlignment="1">
      <alignment horizontal="center" vertical="center"/>
    </xf>
    <xf numFmtId="168" fontId="3" fillId="0" borderId="7" xfId="2" applyNumberFormat="1" applyFont="1" applyFill="1" applyBorder="1" applyAlignment="1">
      <alignment horizontal="right" vertical="center" indent="1"/>
    </xf>
    <xf numFmtId="168" fontId="3" fillId="0" borderId="0" xfId="2" applyNumberFormat="1" applyFont="1" applyFill="1" applyBorder="1" applyAlignment="1">
      <alignment horizontal="right" vertical="center" indent="1"/>
    </xf>
    <xf numFmtId="0" fontId="3" fillId="0" borderId="0" xfId="0" applyFont="1" applyAlignment="1">
      <alignment horizontal="left" vertical="center" indent="1"/>
    </xf>
  </cellXfs>
  <cellStyles count="4">
    <cellStyle name="Prozent" xfId="3" builtinId="5"/>
    <cellStyle name="Standard" xfId="0" builtinId="0"/>
    <cellStyle name="Standard 2" xfId="1"/>
    <cellStyle name="Währung" xfId="2" builtinId="4"/>
  </cellStyles>
  <dxfs count="0"/>
  <tableStyles count="0" defaultTableStyle="TableStyleMedium2" defaultPivotStyle="PivotStyleLight16"/>
  <colors>
    <mruColors>
      <color rgb="FFC7C2B3"/>
      <color rgb="FF002E5A"/>
      <color rgb="FFE01B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zoomScaleNormal="100" workbookViewId="0">
      <selection activeCell="A37" sqref="A37"/>
    </sheetView>
  </sheetViews>
  <sheetFormatPr baseColWidth="10" defaultRowHeight="18"/>
  <cols>
    <col min="1" max="1" width="58.140625" style="1" customWidth="1"/>
    <col min="2" max="2" width="0.7109375" style="1" customWidth="1"/>
    <col min="3" max="3" width="25.42578125" style="2" customWidth="1"/>
    <col min="4" max="4" width="22.28515625" style="1" customWidth="1"/>
    <col min="5" max="5" width="11.42578125" style="1"/>
    <col min="6" max="6" width="21.28515625" style="6" bestFit="1" customWidth="1"/>
    <col min="7" max="8" width="11.42578125" style="11"/>
    <col min="9" max="16384" width="11.42578125" style="1"/>
  </cols>
  <sheetData>
    <row r="1" spans="1:8" s="7" customFormat="1" ht="16.5">
      <c r="A1" s="20" t="s">
        <v>34</v>
      </c>
      <c r="B1" s="19"/>
      <c r="F1" s="8"/>
    </row>
    <row r="2" spans="1:8" ht="23.25" customHeight="1">
      <c r="A2" s="10"/>
      <c r="B2" s="6"/>
      <c r="C2" s="1"/>
    </row>
    <row r="3" spans="1:8" ht="21.75" customHeight="1">
      <c r="A3" s="35" t="s">
        <v>5</v>
      </c>
      <c r="B3" s="9"/>
      <c r="G3" s="13"/>
      <c r="H3" s="13"/>
    </row>
    <row r="4" spans="1:8" ht="16.5" customHeight="1">
      <c r="A4" s="17" t="s">
        <v>22</v>
      </c>
      <c r="B4" s="9"/>
      <c r="C4" s="17" t="s">
        <v>19</v>
      </c>
      <c r="G4" s="13"/>
      <c r="H4" s="13"/>
    </row>
    <row r="5" spans="1:8" s="6" customFormat="1" ht="3" customHeight="1">
      <c r="A5" s="23"/>
      <c r="B5" s="24"/>
      <c r="C5" s="25"/>
      <c r="G5" s="18"/>
      <c r="H5" s="18"/>
    </row>
    <row r="6" spans="1:8" ht="16.5" customHeight="1">
      <c r="A6" s="4" t="s">
        <v>21</v>
      </c>
      <c r="B6" s="22"/>
      <c r="C6" s="16">
        <v>8.7799999999999994</v>
      </c>
      <c r="D6" s="39">
        <f>+C6/12</f>
        <v>0.73166666666666658</v>
      </c>
      <c r="G6" s="13"/>
      <c r="H6" s="13"/>
    </row>
    <row r="7" spans="1:8" s="6" customFormat="1" ht="3" customHeight="1">
      <c r="A7" s="23"/>
      <c r="B7" s="24"/>
      <c r="C7" s="25"/>
      <c r="G7" s="18"/>
      <c r="H7" s="18"/>
    </row>
    <row r="8" spans="1:8" ht="16.5" customHeight="1">
      <c r="A8" s="4" t="s">
        <v>24</v>
      </c>
      <c r="B8" s="24"/>
      <c r="C8" s="16">
        <v>11.14</v>
      </c>
      <c r="D8" s="39">
        <f>+C8/12</f>
        <v>0.92833333333333334</v>
      </c>
      <c r="G8" s="13"/>
      <c r="H8" s="13"/>
    </row>
    <row r="9" spans="1:8" s="6" customFormat="1" ht="3" customHeight="1">
      <c r="A9" s="23"/>
      <c r="B9" s="24"/>
      <c r="C9" s="25"/>
      <c r="G9" s="18"/>
      <c r="H9" s="18"/>
    </row>
    <row r="10" spans="1:8" ht="16.5" customHeight="1">
      <c r="A10" s="4" t="s">
        <v>23</v>
      </c>
      <c r="B10" s="26"/>
      <c r="C10" s="16">
        <v>14.23</v>
      </c>
      <c r="D10" s="39">
        <f>+C10/12</f>
        <v>1.1858333333333333</v>
      </c>
      <c r="G10" s="13"/>
      <c r="H10" s="13"/>
    </row>
    <row r="11" spans="1:8" s="6" customFormat="1" ht="3" customHeight="1">
      <c r="A11" s="23"/>
      <c r="B11" s="24"/>
      <c r="C11" s="25"/>
      <c r="G11" s="18"/>
      <c r="H11" s="18"/>
    </row>
    <row r="12" spans="1:8" ht="16.5" customHeight="1">
      <c r="A12" s="36" t="s">
        <v>10</v>
      </c>
      <c r="B12" s="24"/>
      <c r="C12" s="37">
        <v>0.24</v>
      </c>
      <c r="D12" s="39">
        <f>+C12/12</f>
        <v>0.02</v>
      </c>
      <c r="G12" s="13"/>
      <c r="H12" s="13"/>
    </row>
    <row r="13" spans="1:8" s="6" customFormat="1" ht="3" customHeight="1">
      <c r="A13" s="23"/>
      <c r="B13" s="24"/>
      <c r="C13" s="25"/>
      <c r="G13" s="18"/>
      <c r="H13" s="18"/>
    </row>
    <row r="14" spans="1:8" ht="16.5" customHeight="1">
      <c r="A14" s="4" t="s">
        <v>11</v>
      </c>
      <c r="B14" s="22"/>
      <c r="C14" s="16">
        <v>1.3</v>
      </c>
      <c r="D14" s="39">
        <f>+C14/12</f>
        <v>0.10833333333333334</v>
      </c>
      <c r="G14" s="13"/>
      <c r="H14" s="13"/>
    </row>
    <row r="15" spans="1:8" s="6" customFormat="1" ht="3" customHeight="1">
      <c r="A15" s="23"/>
      <c r="B15" s="24"/>
      <c r="C15" s="25"/>
      <c r="G15" s="18"/>
      <c r="H15" s="18"/>
    </row>
    <row r="16" spans="1:8" ht="16.5" customHeight="1">
      <c r="A16" s="4" t="s">
        <v>12</v>
      </c>
      <c r="B16" s="24"/>
      <c r="C16" s="16">
        <v>1.24</v>
      </c>
      <c r="D16" s="39">
        <f>+C16/12</f>
        <v>0.10333333333333333</v>
      </c>
      <c r="E16" s="6"/>
      <c r="F16" s="13"/>
      <c r="G16" s="13"/>
      <c r="H16" s="1"/>
    </row>
    <row r="17" spans="1:8" s="6" customFormat="1" ht="3" customHeight="1">
      <c r="A17" s="23"/>
      <c r="B17" s="24"/>
      <c r="C17" s="25"/>
      <c r="G17" s="18"/>
      <c r="H17" s="18"/>
    </row>
    <row r="18" spans="1:8" ht="16.5" customHeight="1">
      <c r="A18" s="4" t="s">
        <v>13</v>
      </c>
      <c r="B18" s="24"/>
      <c r="C18" s="16">
        <v>10.5</v>
      </c>
      <c r="D18" s="39">
        <f>+C18/12</f>
        <v>0.875</v>
      </c>
      <c r="E18" s="6"/>
      <c r="F18" s="13"/>
      <c r="G18" s="13"/>
      <c r="H18" s="1"/>
    </row>
    <row r="19" spans="1:8" s="6" customFormat="1" ht="3" customHeight="1">
      <c r="A19" s="23"/>
      <c r="B19" s="24"/>
      <c r="C19" s="25"/>
      <c r="G19" s="18"/>
      <c r="H19" s="18"/>
    </row>
    <row r="20" spans="1:8" ht="16.5" customHeight="1">
      <c r="A20" s="4" t="s">
        <v>14</v>
      </c>
      <c r="B20" s="24"/>
      <c r="C20" s="16">
        <f>84.16-C18</f>
        <v>73.66</v>
      </c>
      <c r="D20" s="39">
        <f>+C20/12</f>
        <v>6.1383333333333328</v>
      </c>
      <c r="E20" s="6"/>
      <c r="F20" s="13"/>
      <c r="G20" s="13"/>
      <c r="H20" s="1"/>
    </row>
    <row r="21" spans="1:8" ht="15">
      <c r="A21" s="6"/>
      <c r="B21" s="24"/>
      <c r="C21" s="10"/>
      <c r="E21" s="12"/>
      <c r="F21" s="13"/>
      <c r="G21" s="13"/>
      <c r="H21" s="1"/>
    </row>
    <row r="22" spans="1:8" ht="22.5" customHeight="1">
      <c r="A22" s="35" t="s">
        <v>15</v>
      </c>
      <c r="B22" s="24"/>
      <c r="E22" s="6"/>
      <c r="F22" s="13"/>
      <c r="G22" s="13"/>
      <c r="H22" s="1"/>
    </row>
    <row r="23" spans="1:8" ht="16.5" customHeight="1">
      <c r="A23" s="17" t="s">
        <v>7</v>
      </c>
      <c r="B23" s="24"/>
      <c r="C23" s="17" t="s">
        <v>20</v>
      </c>
      <c r="E23" s="6"/>
      <c r="F23" s="13"/>
      <c r="G23" s="13"/>
      <c r="H23" s="1"/>
    </row>
    <row r="24" spans="1:8" s="6" customFormat="1" ht="3" customHeight="1">
      <c r="A24" s="23"/>
      <c r="B24" s="24"/>
      <c r="C24" s="25"/>
      <c r="G24" s="18"/>
      <c r="H24" s="18"/>
    </row>
    <row r="25" spans="1:8" ht="16.5" customHeight="1">
      <c r="A25" s="15" t="s">
        <v>18</v>
      </c>
      <c r="B25" s="24"/>
      <c r="C25" s="16">
        <v>284.62</v>
      </c>
      <c r="D25" s="39">
        <f>+C25/12</f>
        <v>23.718333333333334</v>
      </c>
      <c r="G25" s="13"/>
      <c r="H25" s="13"/>
    </row>
    <row r="26" spans="1:8" s="6" customFormat="1" ht="3" customHeight="1">
      <c r="A26" s="23"/>
      <c r="B26" s="24"/>
      <c r="C26" s="25"/>
      <c r="G26" s="18"/>
      <c r="H26" s="18"/>
    </row>
    <row r="27" spans="1:8" ht="16.5" customHeight="1">
      <c r="A27" s="15" t="s">
        <v>16</v>
      </c>
      <c r="B27" s="24"/>
      <c r="C27" s="16">
        <v>37.119999999999997</v>
      </c>
      <c r="D27" s="39">
        <f>+C27/12</f>
        <v>3.0933333333333333</v>
      </c>
      <c r="G27" s="13"/>
      <c r="H27" s="13"/>
    </row>
    <row r="28" spans="1:8" s="6" customFormat="1" ht="3" customHeight="1">
      <c r="A28" s="23"/>
      <c r="B28" s="24"/>
      <c r="C28" s="25"/>
      <c r="G28" s="18"/>
      <c r="H28" s="18"/>
    </row>
    <row r="29" spans="1:8" ht="16.5" customHeight="1">
      <c r="A29" s="15" t="s">
        <v>17</v>
      </c>
      <c r="B29" s="24"/>
      <c r="C29" s="16">
        <v>340.31</v>
      </c>
      <c r="G29" s="13"/>
      <c r="H29" s="13"/>
    </row>
    <row r="30" spans="1:8" ht="15">
      <c r="B30" s="24"/>
      <c r="C30" s="5"/>
      <c r="G30" s="13"/>
      <c r="H30" s="13"/>
    </row>
    <row r="31" spans="1:8" ht="15">
      <c r="A31" s="4" t="s">
        <v>25</v>
      </c>
      <c r="B31" s="24"/>
      <c r="C31" s="4" t="s">
        <v>26</v>
      </c>
      <c r="G31" s="13"/>
      <c r="H31" s="13"/>
    </row>
    <row r="32" spans="1:8">
      <c r="B32" s="24"/>
      <c r="C32" s="4" t="s">
        <v>27</v>
      </c>
    </row>
    <row r="33" spans="1:2">
      <c r="B33" s="24"/>
    </row>
    <row r="34" spans="1:2">
      <c r="A34" s="38" t="s">
        <v>37</v>
      </c>
      <c r="B34" s="24"/>
    </row>
    <row r="35" spans="1:2">
      <c r="B35" s="27"/>
    </row>
    <row r="36" spans="1:2">
      <c r="B36" s="30"/>
    </row>
    <row r="37" spans="1:2">
      <c r="B37" s="24"/>
    </row>
    <row r="38" spans="1:2">
      <c r="B38" s="24"/>
    </row>
    <row r="39" spans="1:2">
      <c r="B39" s="24"/>
    </row>
    <row r="40" spans="1:2">
      <c r="B40" s="24"/>
    </row>
    <row r="41" spans="1:2">
      <c r="B41" s="24"/>
    </row>
    <row r="42" spans="1:2">
      <c r="B42" s="24"/>
    </row>
    <row r="43" spans="1:2">
      <c r="B43" s="24"/>
    </row>
    <row r="44" spans="1:2">
      <c r="B44" s="30"/>
    </row>
    <row r="45" spans="1:2">
      <c r="B45" s="24"/>
    </row>
    <row r="46" spans="1:2">
      <c r="B46" s="24"/>
    </row>
    <row r="47" spans="1:2">
      <c r="B47" s="24"/>
    </row>
    <row r="48" spans="1:2">
      <c r="B48" s="24"/>
    </row>
    <row r="49" spans="2:2">
      <c r="B49" s="27"/>
    </row>
    <row r="50" spans="2:2">
      <c r="B50" s="30"/>
    </row>
    <row r="51" spans="2:2">
      <c r="B51" s="24"/>
    </row>
    <row r="52" spans="2:2">
      <c r="B52" s="24"/>
    </row>
    <row r="53" spans="2:2">
      <c r="B53" s="27"/>
    </row>
    <row r="54" spans="2:2">
      <c r="B54" s="30"/>
    </row>
    <row r="55" spans="2:2">
      <c r="B55" s="30"/>
    </row>
    <row r="56" spans="2:2">
      <c r="B56" s="24"/>
    </row>
    <row r="57" spans="2:2">
      <c r="B57" s="24"/>
    </row>
    <row r="58" spans="2:2">
      <c r="B58" s="24"/>
    </row>
    <row r="59" spans="2:2">
      <c r="B59" s="27"/>
    </row>
    <row r="60" spans="2:2">
      <c r="B60" s="30"/>
    </row>
    <row r="61" spans="2:2">
      <c r="B61" s="30"/>
    </row>
    <row r="62" spans="2:2">
      <c r="B62" s="24"/>
    </row>
    <row r="63" spans="2:2">
      <c r="B63" s="24"/>
    </row>
    <row r="64" spans="2:2">
      <c r="B64" s="24"/>
    </row>
    <row r="65" spans="2:2">
      <c r="B65" s="24"/>
    </row>
    <row r="66" spans="2:2">
      <c r="B66" s="24"/>
    </row>
    <row r="67" spans="2:2">
      <c r="B67" s="27"/>
    </row>
    <row r="68" spans="2:2">
      <c r="B68" s="24"/>
    </row>
    <row r="69" spans="2:2">
      <c r="B69" s="27"/>
    </row>
    <row r="71" spans="2:2">
      <c r="B71" s="14"/>
    </row>
    <row r="73" spans="2:2">
      <c r="B73" s="14"/>
    </row>
  </sheetData>
  <sheetProtection algorithmName="SHA-512" hashValue="53AgXGPZB/yMGnsIgvz4n+J9bXhBBpG7MgorY+eohH/h+6Sr7uf03Yn9tYu4w9+j/sT9XrUAQV8j6ywu3ELLRQ==" saltValue="uorkNM7leccQ++RwnUqdLA==" spinCount="100000" sheet="1" objects="1" scenarios="1" selectLockedCells="1" selectUnlockedCells="1"/>
  <pageMargins left="0.78740157480314965" right="0.78740157480314965" top="0.59055118110236227" bottom="0.78740157480314965" header="0" footer="0.39370078740157483"/>
  <pageSetup paperSize="9" orientation="portrait" verticalDpi="0" r:id="rId1"/>
  <headerFooter>
    <oddFooter>&amp;L&amp;G&amp;R&amp;"Titillium Bd,Standard"&amp;10&amp;P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1"/>
  <sheetViews>
    <sheetView tabSelected="1" zoomScaleNormal="100" workbookViewId="0">
      <selection activeCell="E102" sqref="E102"/>
    </sheetView>
  </sheetViews>
  <sheetFormatPr baseColWidth="10" defaultRowHeight="15"/>
  <cols>
    <col min="1" max="1" width="40.5703125" style="1" customWidth="1"/>
    <col min="2" max="2" width="0.7109375" style="1" customWidth="1"/>
    <col min="3" max="3" width="12.28515625" style="2" customWidth="1"/>
    <col min="4" max="4" width="0.7109375" style="1" customWidth="1"/>
    <col min="5" max="5" width="13" style="2" customWidth="1"/>
    <col min="6" max="6" width="0.7109375" style="1" customWidth="1"/>
    <col min="7" max="7" width="15.140625" style="1" customWidth="1"/>
    <col min="8" max="8" width="0.7109375" style="1" customWidth="1"/>
    <col min="9" max="9" width="5.140625" style="1" customWidth="1"/>
    <col min="10" max="10" width="11.85546875" style="1" customWidth="1"/>
    <col min="11" max="11" width="0.7109375" style="1" customWidth="1"/>
    <col min="12" max="12" width="11" style="1" customWidth="1"/>
    <col min="13" max="13" width="4.7109375" style="1" customWidth="1"/>
    <col min="14" max="14" width="12.140625" style="18" customWidth="1"/>
    <col min="15" max="15" width="0.7109375" style="6" customWidth="1"/>
    <col min="16" max="16" width="24.7109375" style="6" bestFit="1" customWidth="1"/>
    <col min="17" max="17" width="0.7109375" style="1" customWidth="1"/>
    <col min="18" max="18" width="20.85546875" style="1" bestFit="1" customWidth="1"/>
    <col min="19" max="16384" width="11.42578125" style="1"/>
  </cols>
  <sheetData>
    <row r="1" spans="1:17" s="67" customFormat="1" ht="17.25" customHeight="1">
      <c r="A1" s="92" t="s">
        <v>35</v>
      </c>
      <c r="B1" s="66"/>
      <c r="D1" s="66"/>
      <c r="F1" s="66"/>
      <c r="H1" s="66"/>
      <c r="I1" s="66"/>
      <c r="K1" s="66"/>
      <c r="M1" s="66"/>
      <c r="N1" s="93"/>
      <c r="O1" s="66"/>
      <c r="P1" s="93"/>
      <c r="Q1" s="66"/>
    </row>
    <row r="2" spans="1:17" ht="18" customHeight="1">
      <c r="A2" s="10"/>
      <c r="B2" s="6"/>
      <c r="D2" s="6"/>
      <c r="E2" s="1"/>
      <c r="F2" s="6"/>
      <c r="H2" s="6"/>
      <c r="I2" s="6"/>
      <c r="K2" s="6"/>
      <c r="M2" s="6"/>
      <c r="N2" s="6"/>
      <c r="Q2" s="6"/>
    </row>
    <row r="3" spans="1:17" ht="16.5">
      <c r="A3" s="21" t="s">
        <v>2</v>
      </c>
      <c r="B3" s="9"/>
      <c r="D3" s="9"/>
      <c r="E3" s="1"/>
      <c r="F3" s="9"/>
      <c r="H3" s="9"/>
      <c r="I3" s="9"/>
      <c r="K3" s="9"/>
      <c r="M3" s="9"/>
      <c r="N3" s="5"/>
      <c r="O3" s="9"/>
      <c r="Q3" s="9"/>
    </row>
    <row r="4" spans="1:17" ht="3" customHeight="1">
      <c r="A4" s="3"/>
      <c r="B4" s="9"/>
      <c r="D4" s="9"/>
      <c r="E4" s="1"/>
      <c r="F4" s="9"/>
      <c r="H4" s="9"/>
      <c r="I4" s="9"/>
      <c r="K4" s="9"/>
      <c r="M4" s="9"/>
      <c r="N4" s="5"/>
      <c r="O4" s="9"/>
      <c r="Q4" s="9"/>
    </row>
    <row r="5" spans="1:17">
      <c r="A5" s="45" t="s">
        <v>7</v>
      </c>
      <c r="B5" s="24"/>
      <c r="C5" s="109" t="s">
        <v>8</v>
      </c>
      <c r="D5" s="110"/>
      <c r="E5" s="110"/>
      <c r="F5" s="110"/>
      <c r="G5" s="111"/>
      <c r="H5" s="6"/>
      <c r="I5" s="6"/>
      <c r="J5" s="6"/>
      <c r="K5" s="6"/>
      <c r="L5" s="6"/>
      <c r="M5" s="6"/>
      <c r="N5" s="6"/>
      <c r="O5" s="24"/>
      <c r="Q5" s="24"/>
    </row>
    <row r="6" spans="1:17" s="6" customFormat="1" ht="3" customHeight="1">
      <c r="A6" s="23"/>
      <c r="B6" s="24"/>
      <c r="C6" s="25"/>
      <c r="D6" s="24"/>
      <c r="O6" s="24"/>
      <c r="Q6" s="24"/>
    </row>
    <row r="7" spans="1:17" ht="33.75" customHeight="1">
      <c r="A7" s="46" t="s">
        <v>4</v>
      </c>
      <c r="B7" s="47"/>
      <c r="C7" s="46" t="s">
        <v>54</v>
      </c>
      <c r="D7" s="47"/>
      <c r="E7" s="46" t="s">
        <v>53</v>
      </c>
      <c r="F7" s="14"/>
      <c r="G7" s="46" t="s">
        <v>57</v>
      </c>
      <c r="H7" s="6"/>
      <c r="I7" s="118" t="s">
        <v>58</v>
      </c>
      <c r="J7" s="119"/>
      <c r="K7" s="6"/>
      <c r="L7" s="48" t="s">
        <v>61</v>
      </c>
      <c r="M7" s="6"/>
      <c r="O7" s="24"/>
      <c r="Q7" s="24"/>
    </row>
    <row r="8" spans="1:17" s="6" customFormat="1" ht="3" customHeight="1">
      <c r="A8" s="24"/>
      <c r="B8" s="24"/>
      <c r="C8" s="43"/>
      <c r="D8" s="24"/>
      <c r="G8" s="43"/>
      <c r="O8" s="24"/>
      <c r="Q8" s="24"/>
    </row>
    <row r="9" spans="1:17">
      <c r="A9" s="45" t="s">
        <v>55</v>
      </c>
      <c r="B9" s="24"/>
      <c r="C9" s="44">
        <v>1000</v>
      </c>
      <c r="D9" s="24"/>
      <c r="E9" s="58">
        <v>12</v>
      </c>
      <c r="F9" s="6"/>
      <c r="G9" s="32">
        <v>0</v>
      </c>
      <c r="H9" s="6"/>
      <c r="I9" s="116">
        <f>+C9*G9</f>
        <v>0</v>
      </c>
      <c r="J9" s="117"/>
      <c r="K9" s="6"/>
      <c r="L9" s="55">
        <v>1</v>
      </c>
      <c r="M9" s="6"/>
      <c r="O9" s="24"/>
      <c r="Q9" s="24"/>
    </row>
    <row r="10" spans="1:17" s="6" customFormat="1" ht="3" customHeight="1">
      <c r="A10" s="24"/>
      <c r="B10" s="24"/>
      <c r="C10" s="43"/>
      <c r="D10" s="24"/>
      <c r="G10" s="43"/>
      <c r="I10" s="5"/>
      <c r="J10" s="5"/>
      <c r="O10" s="24"/>
      <c r="Q10" s="24"/>
    </row>
    <row r="11" spans="1:17" ht="30">
      <c r="A11" s="63" t="s">
        <v>59</v>
      </c>
      <c r="B11" s="24"/>
      <c r="C11" s="44">
        <v>110</v>
      </c>
      <c r="D11" s="24"/>
      <c r="E11" s="58">
        <v>2</v>
      </c>
      <c r="F11" s="6"/>
      <c r="G11" s="32">
        <v>6.5</v>
      </c>
      <c r="H11" s="6"/>
      <c r="I11" s="116">
        <f>+C11*G11</f>
        <v>715</v>
      </c>
      <c r="J11" s="117"/>
      <c r="K11" s="6"/>
      <c r="L11" s="55">
        <f>+C11/$C$9</f>
        <v>0.11</v>
      </c>
      <c r="M11" s="6"/>
      <c r="O11" s="24"/>
      <c r="Q11" s="24"/>
    </row>
    <row r="12" spans="1:17" s="6" customFormat="1" ht="3" customHeight="1">
      <c r="A12" s="24"/>
      <c r="B12" s="24"/>
      <c r="C12" s="43"/>
      <c r="D12" s="24"/>
      <c r="G12" s="43"/>
      <c r="I12" s="5"/>
      <c r="J12" s="5"/>
      <c r="O12" s="24"/>
      <c r="Q12" s="24"/>
    </row>
    <row r="13" spans="1:17">
      <c r="A13" s="45" t="s">
        <v>52</v>
      </c>
      <c r="B13" s="24"/>
      <c r="C13" s="44">
        <v>80</v>
      </c>
      <c r="D13" s="24"/>
      <c r="E13" s="59">
        <v>1</v>
      </c>
      <c r="F13" s="6"/>
      <c r="G13" s="32">
        <v>15</v>
      </c>
      <c r="H13" s="6"/>
      <c r="I13" s="116">
        <f>+C13*G13</f>
        <v>1200</v>
      </c>
      <c r="J13" s="117"/>
      <c r="K13" s="6"/>
      <c r="L13" s="6"/>
      <c r="M13" s="6"/>
      <c r="O13" s="24"/>
      <c r="Q13" s="24"/>
    </row>
    <row r="14" spans="1:17" s="6" customFormat="1" ht="3" customHeight="1">
      <c r="A14" s="24"/>
      <c r="B14" s="24"/>
      <c r="C14" s="43"/>
      <c r="D14" s="24"/>
      <c r="I14" s="5"/>
      <c r="J14" s="5"/>
      <c r="L14" s="43"/>
      <c r="O14" s="24"/>
      <c r="Q14" s="24"/>
    </row>
    <row r="15" spans="1:17">
      <c r="A15" s="45" t="s">
        <v>62</v>
      </c>
      <c r="B15" s="24"/>
      <c r="C15" s="56">
        <f>C9+C13</f>
        <v>1080</v>
      </c>
      <c r="D15" s="24"/>
      <c r="E15" s="1"/>
      <c r="F15" s="6"/>
      <c r="H15" s="6"/>
      <c r="I15" s="114">
        <f>+I9+I11+I13</f>
        <v>1915</v>
      </c>
      <c r="J15" s="115"/>
      <c r="K15" s="6"/>
      <c r="L15" s="6"/>
      <c r="M15" s="6"/>
      <c r="N15" s="94"/>
      <c r="O15" s="24"/>
      <c r="Q15" s="24"/>
    </row>
    <row r="16" spans="1:17" s="6" customFormat="1" ht="3" customHeight="1">
      <c r="A16" s="24"/>
      <c r="B16" s="24"/>
      <c r="C16" s="43"/>
      <c r="D16" s="24"/>
      <c r="J16" s="43"/>
      <c r="L16" s="43"/>
      <c r="O16" s="24"/>
      <c r="Q16" s="24"/>
    </row>
    <row r="17" spans="1:17">
      <c r="A17" s="45" t="s">
        <v>47</v>
      </c>
      <c r="B17" s="24"/>
      <c r="C17" s="31">
        <v>395000</v>
      </c>
      <c r="D17" s="24"/>
      <c r="E17" s="1"/>
      <c r="F17" s="6"/>
      <c r="H17" s="6"/>
      <c r="I17" s="6"/>
      <c r="K17" s="6"/>
      <c r="M17" s="6"/>
      <c r="N17" s="6"/>
      <c r="O17" s="24"/>
      <c r="Q17" s="24"/>
    </row>
    <row r="18" spans="1:17" s="6" customFormat="1" ht="3" customHeight="1">
      <c r="A18" s="24"/>
      <c r="B18" s="24"/>
      <c r="C18" s="43"/>
      <c r="D18" s="24"/>
      <c r="J18" s="43"/>
      <c r="O18" s="24"/>
      <c r="Q18" s="24"/>
    </row>
    <row r="19" spans="1:17">
      <c r="A19" s="45" t="s">
        <v>48</v>
      </c>
      <c r="B19" s="24"/>
      <c r="C19" s="50">
        <v>0.04</v>
      </c>
      <c r="D19" s="24"/>
      <c r="E19" s="1"/>
      <c r="F19" s="6"/>
      <c r="H19" s="6"/>
      <c r="I19" s="6"/>
      <c r="K19" s="6"/>
      <c r="M19" s="6"/>
      <c r="N19" s="6"/>
      <c r="O19" s="24"/>
      <c r="Q19" s="24"/>
    </row>
    <row r="20" spans="1:17" s="6" customFormat="1" ht="3" customHeight="1">
      <c r="A20" s="24"/>
      <c r="B20" s="24"/>
      <c r="C20" s="43"/>
      <c r="D20" s="24"/>
      <c r="J20" s="43"/>
      <c r="O20" s="24"/>
      <c r="Q20" s="24"/>
    </row>
    <row r="21" spans="1:17">
      <c r="A21" s="45" t="s">
        <v>3</v>
      </c>
      <c r="B21" s="24"/>
      <c r="C21" s="57">
        <v>25</v>
      </c>
      <c r="D21" s="24"/>
      <c r="E21" s="1"/>
      <c r="F21" s="6"/>
      <c r="H21" s="6"/>
      <c r="I21" s="6"/>
      <c r="K21" s="6"/>
      <c r="M21" s="6"/>
      <c r="N21" s="6"/>
      <c r="O21" s="24"/>
      <c r="Q21" s="24"/>
    </row>
    <row r="22" spans="1:17" ht="11.1" customHeight="1">
      <c r="A22" s="27"/>
      <c r="B22" s="27"/>
      <c r="C22" s="28"/>
      <c r="D22" s="27"/>
      <c r="E22" s="6"/>
      <c r="G22" s="6"/>
      <c r="J22" s="6"/>
      <c r="L22" s="6"/>
      <c r="N22" s="6"/>
      <c r="O22" s="24"/>
      <c r="Q22" s="27"/>
    </row>
    <row r="23" spans="1:17" s="6" customFormat="1" ht="16.5">
      <c r="A23" s="29" t="s">
        <v>42</v>
      </c>
      <c r="B23" s="30"/>
      <c r="D23" s="30"/>
      <c r="E23" s="25"/>
      <c r="F23" s="9"/>
      <c r="H23" s="9"/>
      <c r="I23" s="9"/>
      <c r="K23" s="9"/>
      <c r="L23" s="25"/>
      <c r="M23" s="9"/>
      <c r="N23" s="25"/>
      <c r="O23" s="30"/>
      <c r="Q23" s="30"/>
    </row>
    <row r="24" spans="1:17" s="6" customFormat="1" ht="3" customHeight="1">
      <c r="A24" s="24"/>
      <c r="B24" s="24"/>
      <c r="D24" s="24"/>
      <c r="E24" s="25"/>
      <c r="L24" s="25"/>
      <c r="N24" s="25"/>
      <c r="O24" s="24"/>
      <c r="Q24" s="24"/>
    </row>
    <row r="25" spans="1:17" s="6" customFormat="1">
      <c r="A25" s="45" t="s">
        <v>51</v>
      </c>
      <c r="B25" s="24"/>
      <c r="C25" s="41"/>
      <c r="D25" s="24"/>
      <c r="E25" s="69">
        <f>+I25*C15</f>
        <v>1944000</v>
      </c>
      <c r="G25" s="79" t="s">
        <v>72</v>
      </c>
      <c r="I25" s="112">
        <v>1800</v>
      </c>
      <c r="J25" s="113"/>
      <c r="L25" s="18"/>
      <c r="N25" s="18"/>
      <c r="O25" s="24"/>
      <c r="Q25" s="24"/>
    </row>
    <row r="26" spans="1:17" s="6" customFormat="1" ht="3" customHeight="1">
      <c r="A26" s="24"/>
      <c r="B26" s="24"/>
      <c r="D26" s="24"/>
      <c r="E26" s="25"/>
      <c r="J26" s="25"/>
      <c r="L26" s="25"/>
      <c r="N26" s="25"/>
      <c r="O26" s="24"/>
      <c r="Q26" s="24"/>
    </row>
    <row r="27" spans="1:17" s="6" customFormat="1">
      <c r="A27" s="49" t="s">
        <v>50</v>
      </c>
      <c r="B27" s="24"/>
      <c r="C27" s="41"/>
      <c r="D27" s="24"/>
      <c r="E27" s="31">
        <v>100000</v>
      </c>
      <c r="G27" s="18"/>
      <c r="J27" s="18"/>
      <c r="L27" s="18"/>
      <c r="N27" s="18"/>
      <c r="O27" s="24"/>
      <c r="Q27" s="24"/>
    </row>
    <row r="28" spans="1:17" s="6" customFormat="1" ht="3" customHeight="1">
      <c r="A28" s="24"/>
      <c r="B28" s="24"/>
      <c r="D28" s="24"/>
      <c r="E28" s="25"/>
      <c r="G28" s="25"/>
      <c r="J28" s="25"/>
      <c r="L28" s="25"/>
      <c r="N28" s="25"/>
      <c r="O28" s="24"/>
      <c r="Q28" s="24"/>
    </row>
    <row r="29" spans="1:17" s="6" customFormat="1">
      <c r="A29" s="49" t="s">
        <v>56</v>
      </c>
      <c r="B29" s="24"/>
      <c r="C29" s="41"/>
      <c r="D29" s="24"/>
      <c r="E29" s="31">
        <f>C11*(10-G11)*12*15</f>
        <v>69300</v>
      </c>
      <c r="G29" s="18"/>
      <c r="J29" s="18"/>
      <c r="L29" s="18"/>
      <c r="N29" s="18"/>
      <c r="O29" s="24"/>
      <c r="Q29" s="24"/>
    </row>
    <row r="30" spans="1:17" s="6" customFormat="1" ht="3" customHeight="1">
      <c r="A30" s="24"/>
      <c r="B30" s="24"/>
      <c r="D30" s="24"/>
      <c r="E30" s="25"/>
      <c r="G30" s="25"/>
      <c r="J30" s="25"/>
      <c r="L30" s="25"/>
      <c r="N30" s="25"/>
      <c r="O30" s="24"/>
      <c r="Q30" s="24"/>
    </row>
    <row r="31" spans="1:17" s="6" customFormat="1">
      <c r="A31" s="45" t="s">
        <v>49</v>
      </c>
      <c r="B31" s="24"/>
      <c r="C31" s="50">
        <v>1</v>
      </c>
      <c r="D31" s="24"/>
      <c r="E31" s="54">
        <f>+E25-E27-E29</f>
        <v>1774700</v>
      </c>
      <c r="G31" s="18"/>
      <c r="J31" s="18"/>
      <c r="L31" s="18"/>
      <c r="N31" s="18"/>
      <c r="O31" s="24"/>
      <c r="Q31" s="24"/>
    </row>
    <row r="32" spans="1:17" s="6" customFormat="1" ht="3" customHeight="1">
      <c r="A32" s="24"/>
      <c r="B32" s="24"/>
      <c r="C32" s="41"/>
      <c r="D32" s="24"/>
      <c r="E32" s="25"/>
      <c r="J32" s="18"/>
      <c r="L32" s="18"/>
      <c r="N32" s="18"/>
      <c r="O32" s="24"/>
      <c r="Q32" s="24"/>
    </row>
    <row r="33" spans="1:17" s="6" customFormat="1">
      <c r="A33" s="49" t="s">
        <v>43</v>
      </c>
      <c r="B33" s="24"/>
      <c r="C33" s="40">
        <v>0.8</v>
      </c>
      <c r="D33" s="24"/>
      <c r="E33" s="54">
        <f>+$E$31*C33</f>
        <v>1419760</v>
      </c>
      <c r="G33" s="78">
        <f>+I25*C33</f>
        <v>1440</v>
      </c>
      <c r="J33" s="18"/>
      <c r="L33" s="18"/>
      <c r="N33" s="18"/>
      <c r="O33" s="24"/>
      <c r="Q33" s="24"/>
    </row>
    <row r="34" spans="1:17" s="6" customFormat="1" ht="3" customHeight="1">
      <c r="A34" s="24"/>
      <c r="B34" s="24"/>
      <c r="C34" s="41"/>
      <c r="D34" s="24"/>
      <c r="E34" s="25"/>
      <c r="J34" s="18"/>
      <c r="L34" s="18"/>
      <c r="N34" s="18"/>
      <c r="O34" s="24"/>
      <c r="Q34" s="24"/>
    </row>
    <row r="35" spans="1:17" s="6" customFormat="1">
      <c r="A35" s="49" t="s">
        <v>38</v>
      </c>
      <c r="B35" s="24"/>
      <c r="C35" s="50">
        <f>+C31-C33</f>
        <v>0.19999999999999996</v>
      </c>
      <c r="D35" s="24"/>
      <c r="E35" s="54">
        <f>+$E$31*C35</f>
        <v>354939.99999999994</v>
      </c>
      <c r="G35" s="78">
        <f>+I25*C35</f>
        <v>359.99999999999994</v>
      </c>
      <c r="J35" s="18"/>
      <c r="L35" s="18"/>
      <c r="N35" s="18"/>
      <c r="O35" s="24"/>
      <c r="Q35" s="24"/>
    </row>
    <row r="36" spans="1:17" s="6" customFormat="1" ht="11.1" customHeight="1">
      <c r="A36" s="24"/>
      <c r="B36" s="24"/>
      <c r="C36" s="25"/>
      <c r="D36" s="24"/>
      <c r="E36" s="25"/>
      <c r="N36" s="18"/>
      <c r="O36" s="24"/>
      <c r="Q36" s="24"/>
    </row>
    <row r="37" spans="1:17" s="6" customFormat="1" ht="16.5">
      <c r="A37" s="29" t="s">
        <v>1</v>
      </c>
      <c r="B37" s="30"/>
      <c r="C37" s="25"/>
      <c r="D37" s="30"/>
      <c r="E37" s="25"/>
      <c r="F37" s="9"/>
      <c r="H37" s="9"/>
      <c r="I37" s="9"/>
      <c r="K37" s="9"/>
      <c r="M37" s="9"/>
      <c r="N37" s="18"/>
      <c r="O37" s="30"/>
      <c r="Q37" s="30"/>
    </row>
    <row r="38" spans="1:17" s="6" customFormat="1" ht="3" customHeight="1">
      <c r="A38" s="24"/>
      <c r="B38" s="24"/>
      <c r="C38" s="25"/>
      <c r="D38" s="24"/>
      <c r="E38" s="25"/>
      <c r="N38" s="18"/>
      <c r="O38" s="24"/>
      <c r="Q38" s="24"/>
    </row>
    <row r="39" spans="1:17" s="6" customFormat="1" ht="16.5">
      <c r="A39" s="42" t="s">
        <v>43</v>
      </c>
      <c r="B39" s="30"/>
      <c r="C39" s="25"/>
      <c r="D39" s="30"/>
      <c r="E39" s="25"/>
      <c r="F39" s="9"/>
      <c r="H39" s="9"/>
      <c r="I39" s="9"/>
      <c r="K39" s="9"/>
      <c r="M39" s="9"/>
      <c r="N39" s="18"/>
      <c r="O39" s="30"/>
      <c r="Q39" s="30"/>
    </row>
    <row r="40" spans="1:17" s="6" customFormat="1" ht="3" customHeight="1">
      <c r="A40" s="24"/>
      <c r="B40" s="24"/>
      <c r="C40" s="25"/>
      <c r="D40" s="24"/>
      <c r="E40" s="25"/>
      <c r="N40" s="18"/>
      <c r="O40" s="24"/>
      <c r="Q40" s="24"/>
    </row>
    <row r="41" spans="1:17" s="6" customFormat="1">
      <c r="A41" s="45" t="s">
        <v>9</v>
      </c>
      <c r="B41" s="24"/>
      <c r="C41" s="40">
        <v>1.6E-2</v>
      </c>
      <c r="D41" s="24"/>
      <c r="N41" s="18"/>
      <c r="O41" s="24"/>
      <c r="Q41" s="24"/>
    </row>
    <row r="42" spans="1:17" s="6" customFormat="1" ht="3" customHeight="1">
      <c r="A42" s="24"/>
      <c r="B42" s="24"/>
      <c r="C42" s="25"/>
      <c r="D42" s="24"/>
      <c r="N42" s="18"/>
      <c r="O42" s="24"/>
      <c r="Q42" s="24"/>
    </row>
    <row r="43" spans="1:17" s="6" customFormat="1">
      <c r="A43" s="49" t="s">
        <v>6</v>
      </c>
      <c r="B43" s="24"/>
      <c r="C43" s="50">
        <f>E43/E33</f>
        <v>4.8846881534681377E-2</v>
      </c>
      <c r="D43" s="24"/>
      <c r="E43" s="69">
        <f>E33*((((1+C41)^C21)*C41)/(((1+C41)^C21)-1))</f>
        <v>69350.848527679234</v>
      </c>
      <c r="N43" s="18"/>
      <c r="O43" s="24"/>
      <c r="Q43" s="24"/>
    </row>
    <row r="44" spans="1:17" s="6" customFormat="1" ht="3" customHeight="1">
      <c r="A44" s="24"/>
      <c r="B44" s="24"/>
      <c r="C44" s="25"/>
      <c r="D44" s="24"/>
      <c r="N44" s="18"/>
      <c r="O44" s="24"/>
      <c r="Q44" s="24"/>
    </row>
    <row r="45" spans="1:17" s="6" customFormat="1">
      <c r="A45" s="49" t="s">
        <v>36</v>
      </c>
      <c r="B45" s="24"/>
      <c r="C45" s="50">
        <f>E45/E33</f>
        <v>3.2846881534681377E-2</v>
      </c>
      <c r="D45" s="24"/>
      <c r="E45" s="91">
        <f>+E43-(E33*C41)</f>
        <v>46634.688527679231</v>
      </c>
      <c r="N45" s="18"/>
      <c r="O45" s="24"/>
      <c r="Q45" s="24"/>
    </row>
    <row r="46" spans="1:17" s="6" customFormat="1" ht="3" customHeight="1">
      <c r="A46" s="24"/>
      <c r="B46" s="24"/>
      <c r="C46" s="25"/>
      <c r="D46" s="24"/>
      <c r="E46" s="25"/>
      <c r="N46" s="18"/>
      <c r="O46" s="24"/>
      <c r="Q46" s="24"/>
    </row>
    <row r="47" spans="1:17" s="6" customFormat="1" ht="16.5">
      <c r="A47" s="42" t="s">
        <v>38</v>
      </c>
      <c r="B47" s="30"/>
      <c r="C47" s="25"/>
      <c r="D47" s="30"/>
      <c r="E47" s="25"/>
      <c r="F47" s="9"/>
      <c r="H47" s="9"/>
      <c r="I47" s="9"/>
      <c r="K47" s="9"/>
      <c r="M47" s="9"/>
      <c r="N47" s="18"/>
      <c r="O47" s="30"/>
      <c r="Q47" s="30"/>
    </row>
    <row r="48" spans="1:17" s="6" customFormat="1" ht="3" customHeight="1">
      <c r="A48" s="24"/>
      <c r="B48" s="24"/>
      <c r="C48" s="25"/>
      <c r="D48" s="24"/>
      <c r="E48" s="25"/>
      <c r="N48" s="18"/>
      <c r="O48" s="24"/>
      <c r="Q48" s="24"/>
    </row>
    <row r="49" spans="1:18" s="6" customFormat="1">
      <c r="A49" s="45" t="s">
        <v>46</v>
      </c>
      <c r="B49" s="24"/>
      <c r="C49" s="50">
        <f>+C51+C53</f>
        <v>0.02</v>
      </c>
      <c r="D49" s="24"/>
      <c r="E49" s="68">
        <f>+E51+E53</f>
        <v>7098.7999999999993</v>
      </c>
      <c r="N49" s="18"/>
      <c r="O49" s="24"/>
      <c r="Q49" s="24"/>
    </row>
    <row r="50" spans="1:18" s="6" customFormat="1" ht="3" customHeight="1">
      <c r="A50" s="24"/>
      <c r="B50" s="24"/>
      <c r="C50" s="41"/>
      <c r="D50" s="24"/>
      <c r="E50" s="25"/>
      <c r="N50" s="18"/>
      <c r="O50" s="24"/>
      <c r="Q50" s="24"/>
    </row>
    <row r="51" spans="1:18" s="6" customFormat="1">
      <c r="A51" s="49" t="s">
        <v>39</v>
      </c>
      <c r="B51" s="24"/>
      <c r="C51" s="40">
        <v>0.02</v>
      </c>
      <c r="D51" s="24"/>
      <c r="E51" s="54">
        <f>+E35*C51</f>
        <v>7098.7999999999993</v>
      </c>
      <c r="N51" s="18"/>
      <c r="O51" s="24"/>
      <c r="Q51" s="24"/>
    </row>
    <row r="52" spans="1:18" s="6" customFormat="1" ht="3" customHeight="1">
      <c r="A52" s="24"/>
      <c r="B52" s="24"/>
      <c r="C52" s="41"/>
      <c r="D52" s="24"/>
      <c r="E52" s="25"/>
      <c r="N52" s="18"/>
      <c r="O52" s="24"/>
      <c r="Q52" s="24"/>
    </row>
    <row r="53" spans="1:18" s="24" customFormat="1">
      <c r="A53" s="49" t="s">
        <v>40</v>
      </c>
      <c r="C53" s="50">
        <v>0</v>
      </c>
      <c r="E53" s="54">
        <f>+E35*C53</f>
        <v>0</v>
      </c>
      <c r="N53" s="64"/>
    </row>
    <row r="54" spans="1:18" s="6" customFormat="1" ht="11.1" customHeight="1">
      <c r="A54" s="24"/>
      <c r="B54" s="24"/>
      <c r="C54" s="25"/>
      <c r="D54" s="24"/>
      <c r="E54" s="25"/>
      <c r="N54" s="18"/>
      <c r="O54" s="24"/>
      <c r="Q54" s="24"/>
    </row>
    <row r="55" spans="1:18" s="6" customFormat="1" ht="16.5">
      <c r="A55" s="29" t="s">
        <v>63</v>
      </c>
      <c r="B55" s="30"/>
      <c r="C55" s="25"/>
      <c r="D55" s="30"/>
      <c r="E55" s="25"/>
      <c r="F55" s="9"/>
      <c r="G55" s="107" t="s">
        <v>71</v>
      </c>
      <c r="H55" s="108"/>
      <c r="I55" s="108"/>
      <c r="J55" s="108"/>
      <c r="K55" s="84"/>
      <c r="L55" s="84"/>
      <c r="M55" s="85"/>
      <c r="O55" s="30"/>
      <c r="Q55" s="30"/>
      <c r="R55" s="65"/>
    </row>
    <row r="56" spans="1:18" s="6" customFormat="1" ht="3" customHeight="1">
      <c r="A56" s="24"/>
      <c r="B56" s="24"/>
      <c r="C56" s="25"/>
      <c r="D56" s="24"/>
      <c r="E56" s="25"/>
      <c r="G56" s="100"/>
      <c r="H56" s="89"/>
      <c r="I56" s="89"/>
      <c r="J56" s="89"/>
      <c r="K56" s="89"/>
      <c r="L56" s="89"/>
      <c r="M56" s="90"/>
      <c r="O56" s="24"/>
      <c r="Q56" s="24"/>
    </row>
    <row r="57" spans="1:18" s="6" customFormat="1" ht="15" customHeight="1">
      <c r="A57" s="45" t="s">
        <v>69</v>
      </c>
      <c r="B57" s="24"/>
      <c r="C57" s="40">
        <v>0.02</v>
      </c>
      <c r="D57" s="24"/>
      <c r="E57" s="68">
        <f>+C57*I11*12</f>
        <v>171.60000000000002</v>
      </c>
      <c r="G57" s="103" t="s">
        <v>5</v>
      </c>
      <c r="H57" s="104"/>
      <c r="I57" s="104"/>
      <c r="J57" s="96"/>
      <c r="K57" s="97"/>
      <c r="L57" s="98"/>
      <c r="M57" s="99"/>
      <c r="N57" s="83"/>
      <c r="O57" s="24"/>
      <c r="Q57" s="24"/>
    </row>
    <row r="58" spans="1:18" s="6" customFormat="1" ht="3" customHeight="1">
      <c r="A58" s="24"/>
      <c r="B58" s="24"/>
      <c r="C58" s="25"/>
      <c r="D58" s="24"/>
      <c r="E58" s="25"/>
      <c r="G58" s="86"/>
      <c r="J58" s="25"/>
      <c r="L58" s="76"/>
      <c r="M58" s="75"/>
      <c r="N58" s="80"/>
      <c r="O58" s="24"/>
      <c r="Q58" s="24"/>
    </row>
    <row r="59" spans="1:18" s="6" customFormat="1">
      <c r="A59" s="49" t="s">
        <v>44</v>
      </c>
      <c r="B59" s="24"/>
      <c r="C59" s="74">
        <v>9</v>
      </c>
      <c r="D59" s="24"/>
      <c r="E59" s="54">
        <f>(C9*C59)</f>
        <v>9000</v>
      </c>
      <c r="G59" s="121">
        <v>8.7799999999999994</v>
      </c>
      <c r="H59" s="122"/>
      <c r="J59" s="77" t="s">
        <v>73</v>
      </c>
      <c r="M59" s="87"/>
      <c r="N59" s="77"/>
      <c r="O59" s="24"/>
      <c r="Q59" s="24"/>
      <c r="R59" s="61"/>
    </row>
    <row r="60" spans="1:18" s="6" customFormat="1" ht="3" customHeight="1">
      <c r="A60" s="24"/>
      <c r="B60" s="24"/>
      <c r="C60" s="25"/>
      <c r="D60" s="24"/>
      <c r="G60" s="88"/>
      <c r="M60" s="75"/>
      <c r="N60" s="80"/>
      <c r="O60" s="24"/>
      <c r="Q60" s="27"/>
      <c r="R60" s="28"/>
    </row>
    <row r="61" spans="1:18">
      <c r="A61" s="101" t="s">
        <v>45</v>
      </c>
      <c r="B61" s="102"/>
      <c r="C61" s="102"/>
      <c r="D61" s="24"/>
      <c r="E61" s="53" t="s">
        <v>26</v>
      </c>
      <c r="F61" s="6"/>
      <c r="G61" s="121">
        <v>11.14</v>
      </c>
      <c r="H61" s="122"/>
      <c r="I61" s="6"/>
      <c r="J61" s="77" t="s">
        <v>75</v>
      </c>
      <c r="K61" s="6"/>
      <c r="L61" s="6"/>
      <c r="M61" s="87"/>
      <c r="N61" s="77"/>
      <c r="O61" s="24"/>
      <c r="P61" s="95"/>
      <c r="Q61" s="24"/>
      <c r="R61" s="54"/>
    </row>
    <row r="62" spans="1:18" s="6" customFormat="1" ht="3" customHeight="1">
      <c r="A62" s="24"/>
      <c r="B62" s="24"/>
      <c r="C62" s="25"/>
      <c r="D62" s="24"/>
      <c r="G62" s="88"/>
      <c r="J62" s="76"/>
      <c r="M62" s="75"/>
      <c r="O62" s="24"/>
      <c r="Q62" s="27"/>
      <c r="R62" s="1"/>
    </row>
    <row r="63" spans="1:18">
      <c r="A63" s="45" t="s">
        <v>5</v>
      </c>
      <c r="B63" s="24"/>
      <c r="C63" s="6"/>
      <c r="D63" s="24"/>
      <c r="E63" s="68">
        <f>IF(E61="ja",(E59-(1.3*(C9))),E59)</f>
        <v>7700</v>
      </c>
      <c r="F63" s="6"/>
      <c r="G63" s="121">
        <v>14.23</v>
      </c>
      <c r="H63" s="122"/>
      <c r="I63" s="6"/>
      <c r="J63" s="77" t="s">
        <v>76</v>
      </c>
      <c r="K63" s="6"/>
      <c r="L63" s="6"/>
      <c r="M63" s="87"/>
      <c r="N63" s="77"/>
      <c r="O63" s="24"/>
      <c r="Q63" s="24"/>
      <c r="R63" s="54"/>
    </row>
    <row r="64" spans="1:18" s="6" customFormat="1" ht="3" customHeight="1">
      <c r="A64" s="24"/>
      <c r="B64" s="24"/>
      <c r="D64" s="24"/>
      <c r="E64" s="25"/>
      <c r="G64" s="86"/>
      <c r="M64" s="75"/>
      <c r="O64" s="24"/>
      <c r="Q64" s="27"/>
      <c r="R64" s="1"/>
    </row>
    <row r="65" spans="1:21" s="6" customFormat="1">
      <c r="A65" s="45" t="s">
        <v>70</v>
      </c>
      <c r="B65" s="24"/>
      <c r="C65" s="74">
        <v>3</v>
      </c>
      <c r="D65" s="24"/>
      <c r="E65" s="68">
        <f>C9*C65</f>
        <v>3000</v>
      </c>
      <c r="G65" s="105" t="s">
        <v>70</v>
      </c>
      <c r="H65" s="106"/>
      <c r="I65" s="106"/>
      <c r="J65" s="120">
        <v>284.62</v>
      </c>
      <c r="K65" s="120"/>
      <c r="L65" s="89"/>
      <c r="M65" s="90"/>
      <c r="O65" s="24"/>
      <c r="Q65" s="24"/>
      <c r="R65" s="54"/>
    </row>
    <row r="66" spans="1:21" ht="11.1" customHeight="1">
      <c r="A66" s="27"/>
      <c r="B66" s="27"/>
      <c r="C66" s="28"/>
      <c r="D66" s="27"/>
      <c r="E66" s="28"/>
      <c r="G66" s="81"/>
      <c r="H66" s="6"/>
      <c r="I66" s="6"/>
      <c r="J66" s="6"/>
      <c r="O66" s="24"/>
      <c r="Q66" s="27"/>
    </row>
    <row r="67" spans="1:21" s="6" customFormat="1" ht="16.5">
      <c r="A67" s="29" t="s">
        <v>64</v>
      </c>
      <c r="B67" s="30"/>
      <c r="C67" s="25"/>
      <c r="D67" s="30"/>
      <c r="E67" s="25"/>
      <c r="F67" s="9"/>
      <c r="H67" s="82"/>
      <c r="I67" s="82"/>
      <c r="J67" s="82"/>
      <c r="K67" s="9"/>
      <c r="M67" s="9"/>
      <c r="N67" s="18"/>
      <c r="O67" s="30"/>
      <c r="Q67" s="30"/>
    </row>
    <row r="68" spans="1:21" s="6" customFormat="1" ht="3" customHeight="1">
      <c r="A68" s="24"/>
      <c r="B68" s="24"/>
      <c r="C68" s="25"/>
      <c r="D68" s="24"/>
      <c r="E68" s="25"/>
      <c r="N68" s="18"/>
      <c r="O68" s="24"/>
      <c r="Q68" s="24"/>
    </row>
    <row r="69" spans="1:21" s="6" customFormat="1">
      <c r="A69" s="45" t="s">
        <v>41</v>
      </c>
      <c r="B69" s="24"/>
      <c r="C69" s="40">
        <v>0.02</v>
      </c>
      <c r="D69" s="24"/>
      <c r="E69" s="68">
        <f>(I13)*C69*12</f>
        <v>288</v>
      </c>
      <c r="N69" s="18"/>
      <c r="O69" s="24"/>
      <c r="Q69" s="24"/>
    </row>
    <row r="70" spans="1:21" s="6" customFormat="1" ht="3" customHeight="1">
      <c r="A70" s="24"/>
      <c r="B70" s="24"/>
      <c r="C70" s="25"/>
      <c r="D70" s="24"/>
      <c r="E70" s="25"/>
      <c r="N70" s="18"/>
      <c r="O70" s="24"/>
      <c r="Q70" s="24"/>
    </row>
    <row r="71" spans="1:21" s="6" customFormat="1" ht="16.5">
      <c r="A71" s="49" t="s">
        <v>44</v>
      </c>
      <c r="B71" s="24"/>
      <c r="C71" s="40">
        <v>0.01</v>
      </c>
      <c r="D71" s="24"/>
      <c r="E71" s="54">
        <f>((E25*(C13/C15))*C71)</f>
        <v>1440</v>
      </c>
      <c r="N71" s="18"/>
      <c r="O71" s="30"/>
      <c r="Q71" s="30"/>
    </row>
    <row r="72" spans="1:21" s="6" customFormat="1" ht="3" customHeight="1">
      <c r="A72" s="24"/>
      <c r="B72" s="24"/>
      <c r="C72" s="25"/>
      <c r="D72" s="24"/>
      <c r="N72" s="18"/>
      <c r="O72" s="30"/>
      <c r="Q72" s="30"/>
    </row>
    <row r="73" spans="1:21">
      <c r="A73" s="49" t="s">
        <v>60</v>
      </c>
      <c r="B73" s="24"/>
      <c r="C73" s="40">
        <v>0.5</v>
      </c>
      <c r="D73" s="24"/>
      <c r="E73" s="1"/>
      <c r="F73" s="6"/>
      <c r="O73" s="24"/>
      <c r="Q73" s="24"/>
      <c r="R73" s="6"/>
      <c r="S73" s="6"/>
      <c r="T73" s="6"/>
      <c r="U73" s="6"/>
    </row>
    <row r="74" spans="1:21" s="6" customFormat="1" ht="3" customHeight="1">
      <c r="A74" s="24"/>
      <c r="B74" s="24"/>
      <c r="C74" s="25"/>
      <c r="D74" s="24"/>
      <c r="N74" s="18"/>
      <c r="Q74" s="1"/>
      <c r="R74" s="1"/>
      <c r="S74" s="1"/>
      <c r="T74" s="1"/>
      <c r="U74" s="1"/>
    </row>
    <row r="75" spans="1:21" ht="16.5">
      <c r="A75" s="45" t="s">
        <v>5</v>
      </c>
      <c r="B75" s="24"/>
      <c r="C75" s="6"/>
      <c r="D75" s="24"/>
      <c r="E75" s="68">
        <f>+E71-(E71*C73)</f>
        <v>720</v>
      </c>
      <c r="F75" s="6"/>
      <c r="O75" s="14"/>
      <c r="Q75" s="14"/>
    </row>
    <row r="76" spans="1:21" s="6" customFormat="1" ht="3" customHeight="1">
      <c r="A76" s="24"/>
      <c r="B76" s="24"/>
      <c r="D76" s="24"/>
      <c r="E76" s="25"/>
      <c r="N76" s="18"/>
      <c r="Q76" s="1"/>
      <c r="R76" s="1"/>
      <c r="S76" s="1"/>
      <c r="T76" s="1"/>
      <c r="U76" s="1"/>
    </row>
    <row r="77" spans="1:21" s="6" customFormat="1" ht="16.5">
      <c r="A77" s="45" t="s">
        <v>70</v>
      </c>
      <c r="B77" s="24"/>
      <c r="C77" s="74">
        <f>+C65*1.5</f>
        <v>4.5</v>
      </c>
      <c r="D77" s="24"/>
      <c r="E77" s="68">
        <f>(C13)*C77</f>
        <v>360</v>
      </c>
      <c r="N77" s="18"/>
      <c r="O77" s="14"/>
      <c r="Q77" s="14"/>
      <c r="R77" s="1"/>
      <c r="S77" s="1"/>
      <c r="T77" s="1"/>
      <c r="U77" s="1"/>
    </row>
    <row r="78" spans="1:21" ht="11.1" customHeight="1">
      <c r="A78" s="27"/>
      <c r="B78" s="27"/>
      <c r="C78" s="28"/>
      <c r="D78" s="27"/>
      <c r="E78" s="28"/>
      <c r="O78" s="24"/>
      <c r="Q78" s="27"/>
    </row>
    <row r="79" spans="1:21" s="6" customFormat="1" ht="3" customHeight="1">
      <c r="A79" s="24"/>
      <c r="B79" s="24"/>
      <c r="C79" s="41"/>
      <c r="D79" s="24"/>
      <c r="E79" s="25"/>
      <c r="N79" s="8"/>
      <c r="O79" s="19"/>
      <c r="P79" s="8"/>
      <c r="Q79" s="19"/>
      <c r="R79" s="7"/>
      <c r="S79" s="7"/>
      <c r="T79" s="7"/>
      <c r="U79" s="7"/>
    </row>
    <row r="80" spans="1:21" s="6" customFormat="1" ht="16.5">
      <c r="A80" s="29" t="s">
        <v>65</v>
      </c>
      <c r="B80" s="24"/>
      <c r="C80" s="73"/>
      <c r="D80" s="24"/>
      <c r="E80" s="68">
        <f>+C17*C19</f>
        <v>15800</v>
      </c>
      <c r="N80" s="18"/>
      <c r="O80" s="24"/>
      <c r="Q80" s="24"/>
    </row>
    <row r="81" spans="1:17" s="6" customFormat="1" ht="11.1" customHeight="1">
      <c r="A81" s="24"/>
      <c r="B81" s="24"/>
      <c r="C81" s="25"/>
      <c r="D81" s="24"/>
      <c r="E81" s="25"/>
      <c r="N81" s="18"/>
      <c r="O81" s="24"/>
      <c r="Q81" s="24"/>
    </row>
    <row r="82" spans="1:17" s="6" customFormat="1" ht="16.5">
      <c r="A82" s="29" t="s">
        <v>68</v>
      </c>
      <c r="B82" s="30"/>
      <c r="D82" s="30"/>
      <c r="E82" s="25"/>
      <c r="F82" s="9"/>
      <c r="H82" s="9"/>
      <c r="I82" s="9"/>
      <c r="K82" s="9"/>
      <c r="M82" s="9"/>
      <c r="N82" s="18"/>
      <c r="O82" s="30"/>
      <c r="Q82" s="30"/>
    </row>
    <row r="83" spans="1:17" ht="3" customHeight="1">
      <c r="A83" s="27"/>
      <c r="B83" s="27"/>
      <c r="C83" s="28"/>
      <c r="D83" s="27"/>
      <c r="E83" s="28"/>
      <c r="O83" s="24"/>
      <c r="Q83" s="27"/>
    </row>
    <row r="84" spans="1:17" s="6" customFormat="1" ht="16.5">
      <c r="A84" s="49" t="s">
        <v>66</v>
      </c>
      <c r="B84" s="30"/>
      <c r="C84" s="54"/>
      <c r="D84" s="30"/>
      <c r="E84" s="54">
        <f>(-I15+E43+E49+E57+E65+E63+E69+E75+E77+E80)</f>
        <v>102574.24852767924</v>
      </c>
      <c r="F84" s="9"/>
      <c r="H84" s="9"/>
      <c r="I84" s="9"/>
      <c r="K84" s="9"/>
      <c r="M84" s="9"/>
      <c r="N84" s="18"/>
      <c r="O84" s="30"/>
      <c r="Q84" s="30"/>
    </row>
    <row r="85" spans="1:17" s="6" customFormat="1" ht="3" customHeight="1">
      <c r="A85" s="30"/>
      <c r="B85" s="30"/>
      <c r="C85" s="25"/>
      <c r="D85" s="30"/>
      <c r="E85" s="25"/>
      <c r="F85" s="9"/>
      <c r="H85" s="9"/>
      <c r="I85" s="9"/>
      <c r="K85" s="9"/>
      <c r="M85" s="9"/>
      <c r="N85" s="18"/>
      <c r="O85" s="30"/>
      <c r="Q85" s="30"/>
    </row>
    <row r="86" spans="1:17" s="6" customFormat="1">
      <c r="A86" s="70" t="s">
        <v>67</v>
      </c>
      <c r="B86" s="71"/>
      <c r="C86" s="72"/>
      <c r="D86" s="71"/>
      <c r="E86" s="72">
        <f>((E84/12)/(C9))</f>
        <v>8.5478540439732704</v>
      </c>
      <c r="N86" s="18"/>
      <c r="O86" s="24"/>
      <c r="Q86" s="24"/>
    </row>
    <row r="87" spans="1:17" ht="13.5" customHeight="1"/>
    <row r="88" spans="1:17" ht="16.5">
      <c r="A88" s="51" t="s">
        <v>0</v>
      </c>
      <c r="B88" s="14"/>
      <c r="D88" s="14"/>
      <c r="F88" s="14"/>
      <c r="H88" s="14"/>
      <c r="I88" s="14"/>
      <c r="K88" s="14"/>
      <c r="M88" s="14"/>
      <c r="O88" s="14"/>
      <c r="Q88" s="14"/>
    </row>
    <row r="89" spans="1:17" ht="3" customHeight="1"/>
    <row r="90" spans="1:17" ht="16.5">
      <c r="A90" s="52" t="s">
        <v>28</v>
      </c>
      <c r="B90" s="14"/>
      <c r="D90" s="14"/>
      <c r="E90" s="123" t="s">
        <v>74</v>
      </c>
      <c r="F90" s="123"/>
      <c r="G90" s="123"/>
      <c r="H90" s="123"/>
      <c r="I90" s="123"/>
      <c r="J90" s="123"/>
      <c r="M90" s="14"/>
      <c r="O90" s="14"/>
      <c r="Q90" s="14"/>
    </row>
    <row r="91" spans="1:17" s="7" customFormat="1" ht="19.5">
      <c r="A91" s="92" t="s">
        <v>35</v>
      </c>
      <c r="B91" s="19"/>
      <c r="D91" s="19"/>
      <c r="F91" s="19"/>
      <c r="H91" s="19"/>
      <c r="I91" s="19"/>
      <c r="K91" s="19"/>
      <c r="M91" s="19"/>
      <c r="N91" s="8"/>
      <c r="O91" s="19"/>
      <c r="P91" s="8"/>
      <c r="Q91" s="19"/>
    </row>
    <row r="92" spans="1:17" ht="18" customHeight="1">
      <c r="A92" s="10"/>
      <c r="B92" s="6"/>
      <c r="D92" s="6"/>
      <c r="E92" s="1"/>
      <c r="F92" s="6"/>
      <c r="H92" s="6"/>
      <c r="I92" s="6"/>
      <c r="K92" s="6"/>
      <c r="M92" s="6"/>
      <c r="N92" s="6"/>
      <c r="Q92" s="6"/>
    </row>
    <row r="93" spans="1:17" s="6" customFormat="1" ht="16.5">
      <c r="A93" s="29" t="s">
        <v>33</v>
      </c>
      <c r="B93" s="30"/>
      <c r="C93" s="25"/>
      <c r="D93" s="30"/>
      <c r="E93" s="25"/>
      <c r="F93" s="9"/>
      <c r="H93" s="9"/>
      <c r="I93" s="9"/>
      <c r="K93" s="9"/>
      <c r="M93" s="9"/>
      <c r="N93" s="18"/>
      <c r="O93" s="30"/>
      <c r="Q93" s="30"/>
    </row>
    <row r="94" spans="1:17" s="6" customFormat="1" ht="3" customHeight="1">
      <c r="A94" s="30"/>
      <c r="B94" s="30"/>
      <c r="C94" s="25"/>
      <c r="D94" s="30"/>
      <c r="E94" s="25"/>
      <c r="F94" s="9"/>
      <c r="H94" s="9"/>
      <c r="I94" s="9"/>
      <c r="K94" s="9"/>
      <c r="M94" s="9"/>
      <c r="N94" s="18"/>
      <c r="O94" s="30"/>
      <c r="Q94" s="30"/>
    </row>
    <row r="95" spans="1:17" s="6" customFormat="1">
      <c r="A95" s="49" t="s">
        <v>29</v>
      </c>
      <c r="B95" s="24"/>
      <c r="C95" s="60">
        <f>E86*E95</f>
        <v>299.17489153906445</v>
      </c>
      <c r="E95" s="62">
        <v>35</v>
      </c>
      <c r="N95" s="18"/>
      <c r="O95" s="24"/>
      <c r="Q95" s="24"/>
    </row>
    <row r="96" spans="1:17" s="6" customFormat="1" ht="3" customHeight="1">
      <c r="A96" s="24"/>
      <c r="B96" s="24"/>
      <c r="C96" s="33"/>
      <c r="N96" s="18"/>
      <c r="O96" s="24"/>
      <c r="Q96" s="24"/>
    </row>
    <row r="97" spans="1:17" s="6" customFormat="1">
      <c r="A97" s="49" t="s">
        <v>30</v>
      </c>
      <c r="B97" s="24"/>
      <c r="C97" s="60">
        <f>E86*E97</f>
        <v>401.74914006674373</v>
      </c>
      <c r="E97" s="62">
        <v>47</v>
      </c>
      <c r="N97" s="18"/>
      <c r="O97" s="24"/>
      <c r="Q97" s="24"/>
    </row>
    <row r="98" spans="1:17" s="6" customFormat="1" ht="3" customHeight="1">
      <c r="A98" s="24"/>
      <c r="B98" s="24"/>
      <c r="C98" s="34"/>
      <c r="N98" s="18"/>
      <c r="O98" s="24"/>
      <c r="Q98" s="24"/>
    </row>
    <row r="99" spans="1:17" s="6" customFormat="1">
      <c r="A99" s="49" t="s">
        <v>31</v>
      </c>
      <c r="B99" s="24"/>
      <c r="C99" s="60">
        <f>E86*E99</f>
        <v>453.03626433058332</v>
      </c>
      <c r="E99" s="62">
        <v>53</v>
      </c>
      <c r="N99" s="18"/>
      <c r="O99" s="24"/>
      <c r="Q99" s="24"/>
    </row>
    <row r="100" spans="1:17" ht="3" customHeight="1">
      <c r="A100" s="27"/>
      <c r="B100" s="27"/>
      <c r="C100" s="28"/>
      <c r="E100" s="1"/>
      <c r="O100" s="24"/>
      <c r="Q100" s="27"/>
    </row>
    <row r="101" spans="1:17" s="6" customFormat="1">
      <c r="A101" s="49" t="s">
        <v>32</v>
      </c>
      <c r="B101" s="24"/>
      <c r="C101" s="60">
        <f>E86*E101</f>
        <v>512.87124263839621</v>
      </c>
      <c r="E101" s="62">
        <v>60</v>
      </c>
      <c r="N101" s="18"/>
      <c r="O101" s="24"/>
      <c r="Q101" s="24"/>
    </row>
    <row r="102" spans="1:17" ht="3" customHeight="1">
      <c r="A102" s="27"/>
      <c r="B102" s="27"/>
      <c r="C102" s="28"/>
      <c r="D102" s="27"/>
      <c r="E102" s="28"/>
      <c r="O102" s="24"/>
      <c r="Q102" s="27"/>
    </row>
    <row r="103" spans="1:17" ht="67.5" customHeight="1"/>
    <row r="141" ht="34.5" customHeight="1"/>
  </sheetData>
  <sheetProtection algorithmName="SHA-512" hashValue="toB3MDEyQoyxLEP1VdkHBxLOGUxBQo+4PuE0tyqzU/ZMbf5QSOrs9zNHeHHuTjz1q/6nYB/NZBMgeE9GeU0UaA==" saltValue="ZvBR447e3g3v2ZvVmpbFTg==" spinCount="100000" sheet="1" objects="1" scenarios="1"/>
  <protectedRanges>
    <protectedRange sqref="C5 C9 C11 C13 E9 E11 E13 G9 G11 G13 C17 C21 I25 E27 E29 C33 C41 C51 C57 C59 E61 C65 C69 C71 C73 C77 E95 E97 E99 E101" name="Bearbeiten"/>
  </protectedRanges>
  <mergeCells count="16">
    <mergeCell ref="E90:J90"/>
    <mergeCell ref="A61:C61"/>
    <mergeCell ref="G57:I57"/>
    <mergeCell ref="G65:I65"/>
    <mergeCell ref="G55:J55"/>
    <mergeCell ref="C5:G5"/>
    <mergeCell ref="I25:J25"/>
    <mergeCell ref="I15:J15"/>
    <mergeCell ref="I13:J13"/>
    <mergeCell ref="I11:J11"/>
    <mergeCell ref="I9:J9"/>
    <mergeCell ref="I7:J7"/>
    <mergeCell ref="J65:K65"/>
    <mergeCell ref="G59:H59"/>
    <mergeCell ref="G61:H61"/>
    <mergeCell ref="G63:H63"/>
  </mergeCells>
  <pageMargins left="0.31496062992125984" right="0.11811023622047245" top="0.39370078740157483" bottom="0.59055118110236227" header="0" footer="0.19685039370078741"/>
  <pageSetup paperSize="9" scale="84" orientation="portrait" r:id="rId1"/>
  <headerFooter>
    <oddFooter>&amp;L&amp;G&amp;R&amp;"Titillium Bd,Standard"&amp;10&amp;P von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Daten!$C$31:$C$32</xm:f>
          </x14:formula1>
          <xm:sqref>C20 C18 C10 C8 C12 G8 G12 C74 G10 E61 C62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Daten</vt:lpstr>
      <vt:lpstr>Kalkulation</vt:lpstr>
      <vt:lpstr>Kalkulation!Druckbereich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Friedolin Knorn</dc:creator>
  <cp:lastModifiedBy>Friedolin Knorn</cp:lastModifiedBy>
  <cp:lastPrinted>2017-06-23T13:56:19Z</cp:lastPrinted>
  <dcterms:created xsi:type="dcterms:W3CDTF">2017-02-22T22:29:25Z</dcterms:created>
  <dcterms:modified xsi:type="dcterms:W3CDTF">2017-06-23T13:56:33Z</dcterms:modified>
</cp:coreProperties>
</file>